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JAGODA\FIN. PLAN S PROJEKCIJAMA 2025.-2027\"/>
    </mc:Choice>
  </mc:AlternateContent>
  <bookViews>
    <workbookView xWindow="0" yWindow="0" windowWidth="28800" windowHeight="12330"/>
  </bookViews>
  <sheets>
    <sheet name="SAŽETAK" sheetId="10" r:id="rId1"/>
    <sheet name=" Račun prihoda i rashoda" sheetId="3" r:id="rId2"/>
    <sheet name="Rashodi prema funkcijskoj kl" sheetId="5" r:id="rId3"/>
    <sheet name="Prihodi i rashodi po izvorima" sheetId="8" r:id="rId4"/>
    <sheet name="Račun financiranja" sheetId="6" r:id="rId5"/>
    <sheet name="Račun financiranja po izvorima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8" l="1"/>
  <c r="E10" i="8"/>
  <c r="D10" i="8"/>
  <c r="C10" i="8"/>
  <c r="H10" i="3"/>
  <c r="G10" i="3"/>
  <c r="F10" i="3"/>
  <c r="E10" i="3"/>
  <c r="G11" i="10" l="1"/>
  <c r="F13" i="5"/>
  <c r="F12" i="5"/>
  <c r="E13" i="5"/>
  <c r="E12" i="5"/>
  <c r="D13" i="5"/>
  <c r="D12" i="5"/>
  <c r="C13" i="5"/>
  <c r="C12" i="5"/>
  <c r="H26" i="3"/>
  <c r="H24" i="3"/>
  <c r="H23" i="3" s="1"/>
  <c r="H25" i="3"/>
  <c r="H30" i="3"/>
  <c r="G30" i="3" l="1"/>
  <c r="G25" i="3"/>
  <c r="G26" i="3"/>
  <c r="F26" i="3"/>
  <c r="F24" i="3" s="1"/>
  <c r="F23" i="3" s="1"/>
  <c r="F30" i="3"/>
  <c r="F25" i="3"/>
  <c r="E30" i="3"/>
  <c r="E25" i="3"/>
  <c r="E26" i="3"/>
  <c r="E11" i="3"/>
  <c r="H12" i="3"/>
  <c r="G12" i="3"/>
  <c r="E12" i="3"/>
  <c r="D32" i="8"/>
  <c r="C32" i="8"/>
  <c r="F18" i="8" l="1"/>
  <c r="E18" i="8"/>
  <c r="D18" i="8"/>
  <c r="C18" i="8"/>
  <c r="I81" i="7"/>
  <c r="I22" i="7"/>
  <c r="H22" i="7"/>
  <c r="G22" i="7"/>
  <c r="F81" i="7"/>
  <c r="I6" i="7"/>
  <c r="G6" i="7"/>
  <c r="F6" i="7"/>
  <c r="F68" i="7"/>
  <c r="F67" i="7"/>
  <c r="F61" i="7" s="1"/>
  <c r="I61" i="7"/>
  <c r="H61" i="7"/>
  <c r="G68" i="7"/>
  <c r="G61" i="7"/>
  <c r="I68" i="7"/>
  <c r="H68" i="7"/>
  <c r="I70" i="7"/>
  <c r="H70" i="7"/>
  <c r="I69" i="7"/>
  <c r="H69" i="7"/>
  <c r="F69" i="7"/>
  <c r="F54" i="7"/>
  <c r="H53" i="7"/>
  <c r="H52" i="7" s="1"/>
  <c r="H51" i="7" s="1"/>
  <c r="H50" i="7" s="1"/>
  <c r="I53" i="7"/>
  <c r="I52" i="7" s="1"/>
  <c r="I51" i="7" s="1"/>
  <c r="I50" i="7" s="1"/>
  <c r="G53" i="7"/>
  <c r="G52" i="7" s="1"/>
  <c r="G51" i="7" s="1"/>
  <c r="G50" i="7" s="1"/>
  <c r="I38" i="7"/>
  <c r="I37" i="7" s="1"/>
  <c r="H38" i="7"/>
  <c r="H37" i="7" s="1"/>
  <c r="G38" i="7"/>
  <c r="G37" i="7" s="1"/>
  <c r="F38" i="7"/>
  <c r="I42" i="7"/>
  <c r="I41" i="7" s="1"/>
  <c r="H42" i="7"/>
  <c r="H41" i="7" s="1"/>
  <c r="G42" i="7"/>
  <c r="G41" i="7" s="1"/>
  <c r="F42" i="7"/>
  <c r="F41" i="7" s="1"/>
  <c r="F30" i="7" s="1"/>
  <c r="I19" i="7"/>
  <c r="I18" i="7" s="1"/>
  <c r="I17" i="7" s="1"/>
  <c r="H19" i="7"/>
  <c r="H18" i="7" s="1"/>
  <c r="H17" i="7" s="1"/>
  <c r="G21" i="7"/>
  <c r="G19" i="7" s="1"/>
  <c r="G18" i="7" s="1"/>
  <c r="G17" i="7" s="1"/>
  <c r="I8" i="7"/>
  <c r="I7" i="7" s="1"/>
  <c r="H8" i="7"/>
  <c r="H7" i="7" s="1"/>
  <c r="H6" i="7" s="1"/>
  <c r="G8" i="7"/>
  <c r="G7" i="7" s="1"/>
  <c r="F9" i="7"/>
  <c r="F8" i="7" s="1"/>
  <c r="F7" i="7" s="1"/>
  <c r="F19" i="7"/>
  <c r="F18" i="7" s="1"/>
  <c r="F17" i="7" s="1"/>
  <c r="F22" i="7" l="1"/>
  <c r="H30" i="7"/>
  <c r="I30" i="7"/>
  <c r="G30" i="7"/>
  <c r="H11" i="3"/>
  <c r="G11" i="3"/>
  <c r="F11" i="3"/>
  <c r="H8" i="10" l="1"/>
  <c r="F11" i="5" l="1"/>
  <c r="F10" i="5" s="1"/>
  <c r="E11" i="5"/>
  <c r="E10" i="5" s="1"/>
  <c r="D11" i="5"/>
  <c r="D10" i="5" s="1"/>
  <c r="C11" i="5"/>
  <c r="C10" i="5" s="1"/>
  <c r="H81" i="7" l="1"/>
  <c r="G81" i="7"/>
  <c r="F38" i="8" l="1"/>
  <c r="E38" i="8"/>
  <c r="D38" i="8"/>
  <c r="F41" i="8"/>
  <c r="E41" i="8"/>
  <c r="D41" i="8"/>
  <c r="E32" i="8" l="1"/>
  <c r="F32" i="8"/>
  <c r="C41" i="8"/>
  <c r="C38" i="8"/>
  <c r="F15" i="8"/>
  <c r="E15" i="8"/>
  <c r="D15" i="8"/>
  <c r="C15" i="8"/>
  <c r="G24" i="3"/>
  <c r="H29" i="3"/>
  <c r="G29" i="3"/>
  <c r="F29" i="3"/>
  <c r="G23" i="3" l="1"/>
  <c r="E24" i="3"/>
  <c r="E29" i="3"/>
  <c r="E23" i="3" s="1"/>
  <c r="J21" i="10" l="1"/>
  <c r="I21" i="10"/>
  <c r="H21" i="10"/>
  <c r="G21" i="10"/>
  <c r="F21" i="10"/>
  <c r="J11" i="10"/>
  <c r="I11" i="10"/>
  <c r="H11" i="10"/>
  <c r="J8" i="10"/>
  <c r="I8" i="10"/>
  <c r="G8" i="10"/>
  <c r="I14" i="10" l="1"/>
  <c r="J14" i="10"/>
  <c r="H14" i="10"/>
  <c r="G14" i="10"/>
  <c r="F28" i="10"/>
</calcChain>
</file>

<file path=xl/sharedStrings.xml><?xml version="1.0" encoding="utf-8"?>
<sst xmlns="http://schemas.openxmlformats.org/spreadsheetml/2006/main" count="294" uniqueCount="151">
  <si>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</si>
  <si>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</si>
  <si>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</si>
  <si>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</si>
  <si>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</si>
  <si>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</si>
  <si>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</si>
  <si>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</si>
  <si>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</si>
  <si>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</si>
  <si>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</si>
  <si>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</si>
  <si>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</si>
  <si>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</si>
  <si>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</si>
  <si>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</si>
  <si>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</si>
  <si>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</si>
  <si>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</si>
  <si>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</si>
  <si>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</si>
  <si>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</si>
  <si>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</si>
  <si>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</si>
  <si>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</si>
  <si>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</si>
  <si>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</si>
  <si>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</si>
  <si>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</si>
  <si>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</si>
  <si>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</si>
  <si>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</si>
  <si>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Plan 2023.</t>
  </si>
  <si>
    <t>EUR</t>
  </si>
  <si>
    <t>Izvršenje 2022.*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</si>
  <si>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</si>
  <si>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</si>
  <si>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</si>
  <si>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</si>
  <si>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</si>
  <si>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</si>
  <si>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</si>
  <si>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</si>
  <si>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</si>
  <si>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</si>
  <si>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</si>
  <si>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</si>
  <si>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</si>
  <si>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</si>
  <si>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</si>
  <si>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</si>
  <si>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</si>
  <si>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</si>
  <si>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</si>
  <si>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</si>
  <si>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</si>
  <si>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</si>
  <si>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</si>
  <si>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</si>
  <si>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</si>
  <si>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</si>
  <si>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</si>
  <si>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</si>
  <si>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</si>
  <si>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</si>
  <si>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</si>
  <si>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</si>
  <si>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</si>
  <si>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</si>
  <si>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</si>
  <si>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pristojbe po posebnim propisima i naknade</t>
  </si>
  <si>
    <t>Kazne,upravne mjere i ostali prihodi</t>
  </si>
  <si>
    <t>Naknade građanima i kućanstvima ma temelju osiguranja i druge naknade</t>
  </si>
  <si>
    <t>Rashodi za dodatna ulaganja na nefinancijskoj imovini</t>
  </si>
  <si>
    <t>Višak prihoda OŠ Zemunik Donji</t>
  </si>
  <si>
    <t>Ostale donacije u naravi</t>
  </si>
  <si>
    <t>41 Prihodi za posebne namjene</t>
  </si>
  <si>
    <t xml:space="preserve">  41 Prihodi za posebne   namjene</t>
  </si>
  <si>
    <t>42034 Višak prihoda</t>
  </si>
  <si>
    <t>451 F.P. I dod. Udio u por. Na dohodak</t>
  </si>
  <si>
    <t>5103 MZO</t>
  </si>
  <si>
    <t>51034 MZO -udžbenici</t>
  </si>
  <si>
    <t>51035 MZO - plaće</t>
  </si>
  <si>
    <t>510391 MZO Prehrana za učenike</t>
  </si>
  <si>
    <t>511903 MRMSOS - zalihe menstrualnih potrepština</t>
  </si>
  <si>
    <t>53 Proračun JLS</t>
  </si>
  <si>
    <t>12151 Višak prihoda - IF 51</t>
  </si>
  <si>
    <t>54 Projekt prehrane u riziku od siromaštva</t>
  </si>
  <si>
    <t>31 Vlastiti prihodi</t>
  </si>
  <si>
    <t>12 Višak/manjak prihoda -ZŽ</t>
  </si>
  <si>
    <t>5103 MZO - nenavedeni rashodi,licence</t>
  </si>
  <si>
    <t>51034 MZO -udžbenici i lektira</t>
  </si>
  <si>
    <t>68 Ostali prihodi</t>
  </si>
  <si>
    <t>09 Obrazovanje</t>
  </si>
  <si>
    <t>0912 Osnovno obrazovanje</t>
  </si>
  <si>
    <t>096 Dodatne usluge u obrazovanju</t>
  </si>
  <si>
    <t>PROGRAM 2202</t>
  </si>
  <si>
    <t>Osnovno školstvo - standard</t>
  </si>
  <si>
    <t>Aktivnost A2202-01</t>
  </si>
  <si>
    <t>Djelatnost osnovnih škola</t>
  </si>
  <si>
    <t>Izvor financiranja 45</t>
  </si>
  <si>
    <t>Aktivnost T2202-03</t>
  </si>
  <si>
    <t>Hitne intervencije u OŠ</t>
  </si>
  <si>
    <t>Rashodi za nabavu proizv.dugot.imovine</t>
  </si>
  <si>
    <t>F.P. I dod. Udio u por. na dohodak</t>
  </si>
  <si>
    <t>Aktivnost A2202-04</t>
  </si>
  <si>
    <t>Administracija i upravljanje</t>
  </si>
  <si>
    <t>Izvor financiranja 51</t>
  </si>
  <si>
    <t>Državni proračun</t>
  </si>
  <si>
    <t>Aktivnost A2203-01</t>
  </si>
  <si>
    <t>Javne potrebe u prosvjeti-korisnici</t>
  </si>
  <si>
    <t>Izvor financiranja 11</t>
  </si>
  <si>
    <t>Opći prihodi i primici</t>
  </si>
  <si>
    <t>PROGRAM 2203</t>
  </si>
  <si>
    <t>Osnovno školstvo - iznad standarda</t>
  </si>
  <si>
    <t>Aktivnost T2203-02</t>
  </si>
  <si>
    <t>Projektna dokumentacija - Javne potrebe</t>
  </si>
  <si>
    <t>Rashodi za nabavu proizved.dugotr.imovine</t>
  </si>
  <si>
    <t>Aktivnost A2203-04</t>
  </si>
  <si>
    <t>Podizanje kvalitete i standarda u školstvu</t>
  </si>
  <si>
    <t>Izvor financiranja 31</t>
  </si>
  <si>
    <t>Vlastiti prihodi - korisnici</t>
  </si>
  <si>
    <t>Izvor financiranja 41</t>
  </si>
  <si>
    <t>Prihodi za posebne namjene</t>
  </si>
  <si>
    <t>Izvor financiranja 42</t>
  </si>
  <si>
    <t>Višak/manjak prihoda korisnici</t>
  </si>
  <si>
    <t>Rashodi za nabavu proiz. dugotrajne imovine</t>
  </si>
  <si>
    <t>Izvor financiranja 53</t>
  </si>
  <si>
    <t>Proračun JLS</t>
  </si>
  <si>
    <t>Naknade građanima i kućanstvima.na temelju osig. I drugo</t>
  </si>
  <si>
    <t>Aktivnost  A2203-06</t>
  </si>
  <si>
    <t>Školska kuhinja i kantina</t>
  </si>
  <si>
    <t>Aktivnost  A2203-27</t>
  </si>
  <si>
    <t>Udžbenici</t>
  </si>
  <si>
    <t>Aktivnost  A2203-30</t>
  </si>
  <si>
    <t>Produženi boravak</t>
  </si>
  <si>
    <t>Aktivnost  A2203-33</t>
  </si>
  <si>
    <t>Prehrana za učenike</t>
  </si>
  <si>
    <t>Aktivnost  A2203-34</t>
  </si>
  <si>
    <t>Zalihe menstrualnih higijenskih potrepština</t>
  </si>
  <si>
    <t>Ostali rashodi</t>
  </si>
  <si>
    <t>UKUPNO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</si>
  <si>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</si>
  <si>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</si>
  <si>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</si>
  <si>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</si>
  <si>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2027.</t>
  </si>
  <si>
    <t>Izvršenje 2023.*</t>
  </si>
  <si>
    <t>Proračun za 2025.</t>
  </si>
  <si>
    <t>Projekcija proračuna
za 2027.</t>
  </si>
  <si>
    <t>Namirnice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</si>
</sst>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"/>
      <charset val="238"/>
    </font>
    <font>
      <b/>
      <sz val="10"/>
      <color indexed="8"/>
      <name val="Arial "/>
      <charset val="238"/>
    </font>
    <font>
      <sz val="11"/>
      <color theme="1"/>
      <name val="Arial "/>
      <charset val="238"/>
    </font>
    <font>
      <b/>
      <i/>
      <sz val="10"/>
      <color indexed="8"/>
      <name val="Arial "/>
      <charset val="238"/>
    </font>
    <font>
      <b/>
      <sz val="18"/>
      <color rgb="FFFF0000"/>
      <name val="Calibri"/>
      <family val="2"/>
      <charset val="238"/>
      <scheme val="minor"/>
    </font>
    <font>
      <b/>
      <sz val="11"/>
      <color indexed="8"/>
      <name val="Arial 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3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/>
    </xf>
    <xf numFmtId="0" fontId="9" fillId="0" borderId="3" xfId="0" quotePrefix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wrapText="1"/>
    </xf>
    <xf numFmtId="0" fontId="8" fillId="0" borderId="3" xfId="0" quotePrefix="1" applyFont="1" applyBorder="1" applyAlignment="1">
      <alignment vertical="center" wrapText="1"/>
    </xf>
    <xf numFmtId="4" fontId="0" fillId="0" borderId="3" xfId="0" applyNumberFormat="1" applyBorder="1"/>
    <xf numFmtId="0" fontId="0" fillId="0" borderId="3" xfId="0" applyBorder="1"/>
    <xf numFmtId="4" fontId="3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7" fillId="0" borderId="3" xfId="0" quotePrefix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4" fontId="0" fillId="0" borderId="0" xfId="0" applyNumberFormat="1"/>
    <xf numFmtId="4" fontId="8" fillId="0" borderId="3" xfId="0" quotePrefix="1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4" fontId="3" fillId="5" borderId="4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vertical="center" wrapText="1"/>
    </xf>
    <xf numFmtId="4" fontId="3" fillId="7" borderId="4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 wrapText="1"/>
    </xf>
    <xf numFmtId="4" fontId="5" fillId="7" borderId="3" xfId="0" applyNumberFormat="1" applyFont="1" applyFill="1" applyBorder="1" applyAlignment="1">
      <alignment horizontal="right"/>
    </xf>
    <xf numFmtId="4" fontId="5" fillId="7" borderId="3" xfId="0" applyNumberFormat="1" applyFont="1" applyFill="1" applyBorder="1" applyAlignment="1">
      <alignment horizontal="right" wrapText="1"/>
    </xf>
    <xf numFmtId="4" fontId="6" fillId="5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 wrapText="1"/>
    </xf>
    <xf numFmtId="0" fontId="20" fillId="6" borderId="4" xfId="0" applyFont="1" applyFill="1" applyBorder="1" applyAlignment="1">
      <alignment horizontal="left" vertical="center" wrapText="1"/>
    </xf>
    <xf numFmtId="4" fontId="21" fillId="6" borderId="4" xfId="0" applyNumberFormat="1" applyFont="1" applyFill="1" applyBorder="1" applyAlignment="1">
      <alignment horizontal="right"/>
    </xf>
    <xf numFmtId="4" fontId="20" fillId="6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1" fillId="0" borderId="4" xfId="0" applyNumberFormat="1" applyFont="1" applyBorder="1"/>
    <xf numFmtId="4" fontId="1" fillId="5" borderId="4" xfId="0" applyNumberFormat="1" applyFont="1" applyFill="1" applyBorder="1"/>
    <xf numFmtId="4" fontId="1" fillId="7" borderId="4" xfId="0" applyNumberFormat="1" applyFont="1" applyFill="1" applyBorder="1"/>
    <xf numFmtId="4" fontId="6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 wrapText="1"/>
    </xf>
    <xf numFmtId="4" fontId="0" fillId="0" borderId="4" xfId="0" applyNumberFormat="1" applyBorder="1"/>
    <xf numFmtId="4" fontId="0" fillId="5" borderId="4" xfId="0" applyNumberFormat="1" applyFill="1" applyBorder="1"/>
    <xf numFmtId="0" fontId="22" fillId="0" borderId="0" xfId="0" applyFont="1"/>
    <xf numFmtId="4" fontId="19" fillId="5" borderId="3" xfId="0" applyNumberFormat="1" applyFont="1" applyFill="1" applyBorder="1" applyAlignment="1">
      <alignment horizontal="right"/>
    </xf>
    <xf numFmtId="4" fontId="23" fillId="7" borderId="0" xfId="0" applyNumberFormat="1" applyFont="1" applyFill="1"/>
    <xf numFmtId="0" fontId="22" fillId="0" borderId="3" xfId="0" applyFont="1" applyBorder="1"/>
    <xf numFmtId="4" fontId="22" fillId="0" borderId="3" xfId="0" applyNumberFormat="1" applyFont="1" applyBorder="1"/>
    <xf numFmtId="0" fontId="22" fillId="7" borderId="4" xfId="0" applyFont="1" applyFill="1" applyBorder="1"/>
    <xf numFmtId="0" fontId="22" fillId="5" borderId="4" xfId="0" applyFont="1" applyFill="1" applyBorder="1"/>
    <xf numFmtId="4" fontId="23" fillId="5" borderId="3" xfId="0" applyNumberFormat="1" applyFont="1" applyFill="1" applyBorder="1"/>
    <xf numFmtId="0" fontId="22" fillId="0" borderId="4" xfId="0" applyFont="1" applyBorder="1"/>
    <xf numFmtId="4" fontId="23" fillId="7" borderId="3" xfId="0" applyNumberFormat="1" applyFont="1" applyFill="1" applyBorder="1"/>
    <xf numFmtId="4" fontId="23" fillId="0" borderId="3" xfId="0" applyNumberFormat="1" applyFont="1" applyBorder="1"/>
    <xf numFmtId="4" fontId="22" fillId="7" borderId="4" xfId="0" applyNumberFormat="1" applyFont="1" applyFill="1" applyBorder="1"/>
    <xf numFmtId="4" fontId="22" fillId="0" borderId="4" xfId="0" applyNumberFormat="1" applyFont="1" applyBorder="1"/>
    <xf numFmtId="4" fontId="23" fillId="7" borderId="4" xfId="0" applyNumberFormat="1" applyFont="1" applyFill="1" applyBorder="1"/>
    <xf numFmtId="4" fontId="22" fillId="5" borderId="4" xfId="0" applyNumberFormat="1" applyFont="1" applyFill="1" applyBorder="1"/>
    <xf numFmtId="4" fontId="19" fillId="5" borderId="3" xfId="0" applyNumberFormat="1" applyFont="1" applyFill="1" applyBorder="1" applyAlignment="1">
      <alignment horizontal="right" wrapText="1"/>
    </xf>
    <xf numFmtId="4" fontId="25" fillId="0" borderId="3" xfId="0" applyNumberFormat="1" applyFont="1" applyBorder="1"/>
    <xf numFmtId="4" fontId="24" fillId="0" borderId="3" xfId="0" applyNumberFormat="1" applyFont="1" applyBorder="1"/>
    <xf numFmtId="0" fontId="27" fillId="5" borderId="4" xfId="0" applyFont="1" applyFill="1" applyBorder="1" applyAlignment="1">
      <alignment horizontal="left" vertical="center" wrapText="1"/>
    </xf>
    <xf numFmtId="0" fontId="27" fillId="7" borderId="4" xfId="0" applyFont="1" applyFill="1" applyBorder="1" applyAlignment="1">
      <alignment horizontal="left" vertical="center" wrapText="1"/>
    </xf>
    <xf numFmtId="4" fontId="28" fillId="7" borderId="4" xfId="0" applyNumberFormat="1" applyFont="1" applyFill="1" applyBorder="1"/>
    <xf numFmtId="4" fontId="23" fillId="5" borderId="4" xfId="0" applyNumberFormat="1" applyFont="1" applyFill="1" applyBorder="1"/>
    <xf numFmtId="0" fontId="3" fillId="5" borderId="4" xfId="0" applyFont="1" applyFill="1" applyBorder="1" applyAlignment="1">
      <alignment horizontal="left" vertical="center" wrapText="1"/>
    </xf>
    <xf numFmtId="4" fontId="19" fillId="7" borderId="3" xfId="0" applyNumberFormat="1" applyFont="1" applyFill="1" applyBorder="1" applyAlignment="1">
      <alignment horizontal="right"/>
    </xf>
    <xf numFmtId="4" fontId="19" fillId="7" borderId="3" xfId="0" applyNumberFormat="1" applyFont="1" applyFill="1" applyBorder="1" applyAlignment="1">
      <alignment horizontal="right" wrapText="1"/>
    </xf>
    <xf numFmtId="0" fontId="26" fillId="0" borderId="4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9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Border="1" applyAlignment="1">
      <alignment horizontal="left"/>
    </xf>
    <xf numFmtId="4" fontId="6" fillId="2" borderId="3" xfId="0" applyNumberFormat="1" applyFont="1" applyFill="1" applyBorder="1" applyAlignment="1">
      <alignment horizontal="center" vertical="center" wrapText="1"/>
    </xf>
    <xf numFmtId="4" fontId="2" fillId="0" borderId="0" xfId="0" quotePrefix="1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wrapText="1"/>
    </xf>
    <xf numFmtId="4" fontId="16" fillId="0" borderId="0" xfId="0" quotePrefix="1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4" fontId="7" fillId="0" borderId="0" xfId="0" applyNumberFormat="1" applyFont="1"/>
    <xf numFmtId="4" fontId="9" fillId="0" borderId="1" xfId="0" quotePrefix="1" applyNumberFormat="1" applyFont="1" applyBorder="1" applyAlignment="1">
      <alignment horizontal="left" wrapText="1"/>
    </xf>
    <xf numFmtId="4" fontId="9" fillId="0" borderId="2" xfId="0" quotePrefix="1" applyNumberFormat="1" applyFont="1" applyBorder="1" applyAlignment="1">
      <alignment horizontal="left" wrapText="1"/>
    </xf>
    <xf numFmtId="4" fontId="9" fillId="0" borderId="2" xfId="0" quotePrefix="1" applyNumberFormat="1" applyFont="1" applyBorder="1" applyAlignment="1">
      <alignment horizontal="center" wrapText="1"/>
    </xf>
    <xf numFmtId="4" fontId="9" fillId="0" borderId="2" xfId="0" quotePrefix="1" applyNumberFormat="1" applyFont="1" applyBorder="1" applyAlignment="1">
      <alignment horizontal="left"/>
    </xf>
    <xf numFmtId="4" fontId="9" fillId="2" borderId="3" xfId="0" applyNumberFormat="1" applyFont="1" applyFill="1" applyBorder="1" applyAlignment="1">
      <alignment horizontal="center" vertical="center" wrapText="1"/>
    </xf>
    <xf numFmtId="0" fontId="22" fillId="8" borderId="4" xfId="0" applyFont="1" applyFill="1" applyBorder="1"/>
    <xf numFmtId="4" fontId="23" fillId="8" borderId="3" xfId="0" applyNumberFormat="1" applyFont="1" applyFill="1" applyBorder="1"/>
    <xf numFmtId="4" fontId="19" fillId="8" borderId="3" xfId="0" applyNumberFormat="1" applyFont="1" applyFill="1" applyBorder="1" applyAlignment="1">
      <alignment horizontal="right"/>
    </xf>
    <xf numFmtId="4" fontId="19" fillId="8" borderId="3" xfId="0" applyNumberFormat="1" applyFont="1" applyFill="1" applyBorder="1" applyAlignment="1">
      <alignment horizontal="right" wrapText="1"/>
    </xf>
    <xf numFmtId="4" fontId="6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0" fontId="29" fillId="5" borderId="4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1" fillId="7" borderId="3" xfId="0" applyNumberFormat="1" applyFont="1" applyFill="1" applyBorder="1" applyAlignment="1">
      <alignment horizontal="right"/>
    </xf>
    <xf numFmtId="4" fontId="31" fillId="7" borderId="3" xfId="0" applyNumberFormat="1" applyFont="1" applyFill="1" applyBorder="1" applyAlignment="1">
      <alignment horizontal="right" wrapText="1"/>
    </xf>
    <xf numFmtId="0" fontId="13" fillId="0" borderId="0" xfId="0" applyFont="1"/>
    <xf numFmtId="4" fontId="24" fillId="0" borderId="3" xfId="0" applyNumberFormat="1" applyFont="1" applyFill="1" applyBorder="1"/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4" fontId="1" fillId="0" borderId="3" xfId="0" applyNumberFormat="1" applyFont="1" applyBorder="1"/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33" fillId="0" borderId="3" xfId="0" applyFont="1" applyBorder="1"/>
    <xf numFmtId="4" fontId="33" fillId="0" borderId="3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9" fillId="3" borderId="1" xfId="0" quotePrefix="1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3" borderId="2" xfId="0" applyNumberFormat="1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4" xfId="0" applyNumberFormat="1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4" xfId="0" applyNumberForma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" fontId="30" fillId="0" borderId="3" xfId="0" applyNumberFormat="1" applyFont="1" applyBorder="1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7" fillId="7" borderId="1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left" vertical="center" wrapText="1"/>
    </xf>
    <xf numFmtId="0" fontId="27" fillId="7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G8" sqref="G8"/>
    </sheetView>
  </sheetViews>
  <sheetFormatPr defaultRowHeight="15"/>
  <cols>
    <col min="5" max="10" width="25.28515625" customWidth="1"/>
  </cols>
  <sheetData>
    <row r="1" spans="1:10" ht="42" customHeight="1">
      <c r="A1" s="181" t="s">
        <v>142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>
      <c r="A3" s="181" t="s">
        <v>18</v>
      </c>
      <c r="B3" s="181"/>
      <c r="C3" s="181"/>
      <c r="D3" s="181"/>
      <c r="E3" s="181"/>
      <c r="F3" s="181"/>
      <c r="G3" s="181"/>
      <c r="H3" s="181"/>
      <c r="I3" s="182"/>
      <c r="J3" s="182"/>
    </row>
    <row r="4" spans="1:10" ht="18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>
      <c r="A5" s="181" t="s">
        <v>24</v>
      </c>
      <c r="B5" s="183"/>
      <c r="C5" s="183"/>
      <c r="D5" s="183"/>
      <c r="E5" s="183"/>
      <c r="F5" s="183"/>
      <c r="G5" s="183"/>
      <c r="H5" s="183"/>
      <c r="I5" s="183"/>
      <c r="J5" s="183"/>
    </row>
    <row r="6" spans="1:10" ht="18">
      <c r="A6" s="1"/>
      <c r="B6" s="2"/>
      <c r="C6" s="2"/>
      <c r="D6" s="2"/>
      <c r="E6" s="6"/>
      <c r="F6" s="7"/>
      <c r="G6" s="7"/>
      <c r="H6" s="7"/>
      <c r="I6" s="7"/>
      <c r="J6" s="26" t="s">
        <v>33</v>
      </c>
    </row>
    <row r="7" spans="1:10" ht="25.5">
      <c r="A7" s="22"/>
      <c r="B7" s="23"/>
      <c r="C7" s="23"/>
      <c r="D7" s="24"/>
      <c r="E7" s="25"/>
      <c r="F7" s="3" t="s">
        <v>147</v>
      </c>
      <c r="G7" s="3" t="s">
        <v>144</v>
      </c>
      <c r="H7" s="3" t="s">
        <v>148</v>
      </c>
      <c r="I7" s="3" t="s">
        <v>43</v>
      </c>
      <c r="J7" s="3" t="s">
        <v>149</v>
      </c>
    </row>
    <row r="8" spans="1:10">
      <c r="A8" s="184" t="s">
        <v>0</v>
      </c>
      <c r="B8" s="178"/>
      <c r="C8" s="178"/>
      <c r="D8" s="178"/>
      <c r="E8" s="185"/>
      <c r="F8" s="123"/>
      <c r="G8" s="123">
        <f t="shared" ref="G8:J8" si="0">G9+G10</f>
        <v>1037334.5</v>
      </c>
      <c r="H8" s="123">
        <f t="shared" si="0"/>
        <v>1065334.5</v>
      </c>
      <c r="I8" s="123">
        <f t="shared" si="0"/>
        <v>1079788.5</v>
      </c>
      <c r="J8" s="123">
        <f t="shared" si="0"/>
        <v>1094242.5</v>
      </c>
    </row>
    <row r="9" spans="1:10">
      <c r="A9" s="186" t="s">
        <v>35</v>
      </c>
      <c r="B9" s="187"/>
      <c r="C9" s="187"/>
      <c r="D9" s="187"/>
      <c r="E9" s="180"/>
      <c r="F9" s="43"/>
      <c r="G9" s="43">
        <v>1037334.5</v>
      </c>
      <c r="H9" s="43">
        <v>1065334.5</v>
      </c>
      <c r="I9" s="43">
        <v>1079788.5</v>
      </c>
      <c r="J9" s="43">
        <v>1094242.5</v>
      </c>
    </row>
    <row r="10" spans="1:10">
      <c r="A10" s="179" t="s">
        <v>36</v>
      </c>
      <c r="B10" s="180"/>
      <c r="C10" s="180"/>
      <c r="D10" s="180"/>
      <c r="E10" s="180"/>
      <c r="F10" s="43"/>
      <c r="G10" s="43"/>
      <c r="H10" s="43"/>
      <c r="I10" s="43"/>
      <c r="J10" s="43"/>
    </row>
    <row r="11" spans="1:10">
      <c r="A11" s="124" t="s">
        <v>1</v>
      </c>
      <c r="B11" s="125"/>
      <c r="C11" s="125"/>
      <c r="D11" s="125"/>
      <c r="E11" s="125"/>
      <c r="F11" s="123"/>
      <c r="G11" s="123">
        <f>G12+G13</f>
        <v>1053949.57</v>
      </c>
      <c r="H11" s="123">
        <f t="shared" ref="H11:J11" si="1">H12+H13</f>
        <v>1072761.22</v>
      </c>
      <c r="I11" s="123">
        <f t="shared" si="1"/>
        <v>1087326.6200000001</v>
      </c>
      <c r="J11" s="123">
        <f t="shared" si="1"/>
        <v>1101892.02</v>
      </c>
    </row>
    <row r="12" spans="1:10">
      <c r="A12" s="188" t="s">
        <v>37</v>
      </c>
      <c r="B12" s="187"/>
      <c r="C12" s="187"/>
      <c r="D12" s="187"/>
      <c r="E12" s="187"/>
      <c r="F12" s="43"/>
      <c r="G12" s="43">
        <v>1021959.33</v>
      </c>
      <c r="H12" s="43">
        <v>1051761.22</v>
      </c>
      <c r="I12" s="43">
        <v>1066011.6200000001</v>
      </c>
      <c r="J12" s="47">
        <v>1080262.02</v>
      </c>
    </row>
    <row r="13" spans="1:10">
      <c r="A13" s="179" t="s">
        <v>38</v>
      </c>
      <c r="B13" s="180"/>
      <c r="C13" s="180"/>
      <c r="D13" s="180"/>
      <c r="E13" s="180"/>
      <c r="F13" s="43"/>
      <c r="G13" s="43">
        <v>31990.240000000002</v>
      </c>
      <c r="H13" s="43">
        <v>21000</v>
      </c>
      <c r="I13" s="43">
        <v>21315</v>
      </c>
      <c r="J13" s="47">
        <v>21630</v>
      </c>
    </row>
    <row r="14" spans="1:10">
      <c r="A14" s="177" t="s">
        <v>62</v>
      </c>
      <c r="B14" s="178"/>
      <c r="C14" s="178"/>
      <c r="D14" s="178"/>
      <c r="E14" s="178"/>
      <c r="F14" s="123"/>
      <c r="G14" s="123">
        <f t="shared" ref="G14:J14" si="2">G8-G11</f>
        <v>-16615.070000000065</v>
      </c>
      <c r="H14" s="123">
        <f t="shared" si="2"/>
        <v>-7426.7199999999721</v>
      </c>
      <c r="I14" s="123">
        <f t="shared" si="2"/>
        <v>-7538.1200000001118</v>
      </c>
      <c r="J14" s="123">
        <f t="shared" si="2"/>
        <v>-7649.5200000000186</v>
      </c>
    </row>
    <row r="15" spans="1:10" ht="18">
      <c r="A15" s="126"/>
      <c r="B15" s="127"/>
      <c r="C15" s="127"/>
      <c r="D15" s="127"/>
      <c r="E15" s="127"/>
      <c r="F15" s="127"/>
      <c r="G15" s="127"/>
      <c r="H15" s="128"/>
      <c r="I15" s="128"/>
      <c r="J15" s="128"/>
    </row>
    <row r="16" spans="1:10" ht="15.75">
      <c r="A16" s="189" t="s">
        <v>25</v>
      </c>
      <c r="B16" s="190"/>
      <c r="C16" s="190"/>
      <c r="D16" s="190"/>
      <c r="E16" s="190"/>
      <c r="F16" s="190"/>
      <c r="G16" s="190"/>
      <c r="H16" s="190"/>
      <c r="I16" s="190"/>
      <c r="J16" s="190"/>
    </row>
    <row r="17" spans="1:10" ht="18">
      <c r="A17" s="126"/>
      <c r="B17" s="127"/>
      <c r="C17" s="127"/>
      <c r="D17" s="127"/>
      <c r="E17" s="127"/>
      <c r="F17" s="127"/>
      <c r="G17" s="127"/>
      <c r="H17" s="128"/>
      <c r="I17" s="128"/>
      <c r="J17" s="128"/>
    </row>
    <row r="18" spans="1:10" ht="25.5">
      <c r="A18" s="129"/>
      <c r="B18" s="130"/>
      <c r="C18" s="130"/>
      <c r="D18" s="131"/>
      <c r="E18" s="132"/>
      <c r="F18" s="133" t="s">
        <v>34</v>
      </c>
      <c r="G18" s="133" t="s">
        <v>32</v>
      </c>
      <c r="H18" s="133" t="s">
        <v>41</v>
      </c>
      <c r="I18" s="133" t="s">
        <v>42</v>
      </c>
      <c r="J18" s="133" t="s">
        <v>43</v>
      </c>
    </row>
    <row r="19" spans="1:10">
      <c r="A19" s="179" t="s">
        <v>39</v>
      </c>
      <c r="B19" s="180"/>
      <c r="C19" s="180"/>
      <c r="D19" s="180"/>
      <c r="E19" s="180"/>
      <c r="F19" s="43"/>
      <c r="G19" s="43"/>
      <c r="H19" s="43"/>
      <c r="I19" s="43"/>
      <c r="J19" s="47"/>
    </row>
    <row r="20" spans="1:10">
      <c r="A20" s="179" t="s">
        <v>40</v>
      </c>
      <c r="B20" s="180"/>
      <c r="C20" s="180"/>
      <c r="D20" s="180"/>
      <c r="E20" s="180"/>
      <c r="F20" s="43"/>
      <c r="G20" s="43"/>
      <c r="H20" s="43"/>
      <c r="I20" s="43"/>
      <c r="J20" s="47"/>
    </row>
    <row r="21" spans="1:10">
      <c r="A21" s="177" t="s">
        <v>2</v>
      </c>
      <c r="B21" s="178"/>
      <c r="C21" s="178"/>
      <c r="D21" s="178"/>
      <c r="E21" s="178"/>
      <c r="F21" s="123">
        <f>F19-F20</f>
        <v>0</v>
      </c>
      <c r="G21" s="123">
        <f t="shared" ref="G21:J21" si="3">G19-G20</f>
        <v>0</v>
      </c>
      <c r="H21" s="123">
        <f t="shared" si="3"/>
        <v>0</v>
      </c>
      <c r="I21" s="123">
        <f t="shared" si="3"/>
        <v>0</v>
      </c>
      <c r="J21" s="123">
        <f t="shared" si="3"/>
        <v>0</v>
      </c>
    </row>
    <row r="22" spans="1:10">
      <c r="A22" s="177" t="s">
        <v>63</v>
      </c>
      <c r="B22" s="178"/>
      <c r="C22" s="178"/>
      <c r="D22" s="178"/>
      <c r="E22" s="178"/>
      <c r="F22" s="123"/>
      <c r="G22" s="123"/>
      <c r="H22" s="123"/>
      <c r="I22" s="123"/>
      <c r="J22" s="123"/>
    </row>
    <row r="23" spans="1:10" ht="18">
      <c r="A23" s="134"/>
      <c r="B23" s="127"/>
      <c r="C23" s="127"/>
      <c r="D23" s="127"/>
      <c r="E23" s="127"/>
      <c r="F23" s="127"/>
      <c r="G23" s="127"/>
      <c r="H23" s="128"/>
      <c r="I23" s="128"/>
      <c r="J23" s="128"/>
    </row>
    <row r="24" spans="1:10" ht="15.75">
      <c r="A24" s="189" t="s">
        <v>64</v>
      </c>
      <c r="B24" s="190"/>
      <c r="C24" s="190"/>
      <c r="D24" s="190"/>
      <c r="E24" s="190"/>
      <c r="F24" s="190"/>
      <c r="G24" s="190"/>
      <c r="H24" s="190"/>
      <c r="I24" s="190"/>
      <c r="J24" s="190"/>
    </row>
    <row r="25" spans="1:10" ht="15.75">
      <c r="A25" s="135"/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ht="25.5">
      <c r="A26" s="129"/>
      <c r="B26" s="130"/>
      <c r="C26" s="130"/>
      <c r="D26" s="131"/>
      <c r="E26" s="132"/>
      <c r="F26" s="133" t="s">
        <v>147</v>
      </c>
      <c r="G26" s="133" t="s">
        <v>144</v>
      </c>
      <c r="H26" s="133" t="s">
        <v>148</v>
      </c>
      <c r="I26" s="133" t="s">
        <v>43</v>
      </c>
      <c r="J26" s="133" t="s">
        <v>149</v>
      </c>
    </row>
    <row r="27" spans="1:10" ht="15" customHeight="1">
      <c r="A27" s="194" t="s">
        <v>65</v>
      </c>
      <c r="B27" s="195"/>
      <c r="C27" s="195"/>
      <c r="D27" s="195"/>
      <c r="E27" s="196"/>
      <c r="F27" s="119">
        <v>0</v>
      </c>
      <c r="G27" s="119"/>
      <c r="H27" s="119">
        <v>0</v>
      </c>
      <c r="I27" s="119">
        <v>0</v>
      </c>
      <c r="J27" s="122">
        <v>0</v>
      </c>
    </row>
    <row r="28" spans="1:10" ht="15" customHeight="1">
      <c r="A28" s="177" t="s">
        <v>66</v>
      </c>
      <c r="B28" s="178"/>
      <c r="C28" s="178"/>
      <c r="D28" s="178"/>
      <c r="E28" s="178"/>
      <c r="F28" s="137">
        <f>F22+F27</f>
        <v>0</v>
      </c>
      <c r="G28" s="137">
        <v>16615.07</v>
      </c>
      <c r="H28" s="137">
        <v>7426.72</v>
      </c>
      <c r="I28" s="137">
        <v>7538.12</v>
      </c>
      <c r="J28" s="138">
        <v>7649.52</v>
      </c>
    </row>
    <row r="29" spans="1:10" ht="45" customHeight="1">
      <c r="A29" s="184" t="s">
        <v>67</v>
      </c>
      <c r="B29" s="191"/>
      <c r="C29" s="191"/>
      <c r="D29" s="191"/>
      <c r="E29" s="192"/>
      <c r="F29" s="137"/>
      <c r="G29" s="137"/>
      <c r="H29" s="137"/>
      <c r="I29" s="137"/>
      <c r="J29" s="138"/>
    </row>
    <row r="30" spans="1:10" ht="15.75">
      <c r="A30" s="139"/>
      <c r="B30" s="140"/>
      <c r="C30" s="140"/>
      <c r="D30" s="140"/>
      <c r="E30" s="140"/>
      <c r="F30" s="140"/>
      <c r="G30" s="140"/>
      <c r="H30" s="140"/>
      <c r="I30" s="140"/>
      <c r="J30" s="140"/>
    </row>
    <row r="31" spans="1:10" ht="15.75">
      <c r="A31" s="193" t="s">
        <v>61</v>
      </c>
      <c r="B31" s="193"/>
      <c r="C31" s="193"/>
      <c r="D31" s="193"/>
      <c r="E31" s="193"/>
      <c r="F31" s="193"/>
      <c r="G31" s="193"/>
      <c r="H31" s="193"/>
      <c r="I31" s="193"/>
      <c r="J31" s="193"/>
    </row>
    <row r="32" spans="1:10" ht="18">
      <c r="A32" s="141"/>
      <c r="B32" s="142"/>
      <c r="C32" s="142"/>
      <c r="D32" s="142"/>
      <c r="E32" s="142"/>
      <c r="F32" s="142"/>
      <c r="G32" s="142"/>
      <c r="H32" s="143"/>
      <c r="I32" s="143"/>
      <c r="J32" s="143"/>
    </row>
    <row r="33" spans="1:10" ht="25.5">
      <c r="A33" s="144"/>
      <c r="B33" s="145"/>
      <c r="C33" s="145"/>
      <c r="D33" s="146"/>
      <c r="E33" s="147"/>
      <c r="F33" s="148" t="s">
        <v>147</v>
      </c>
      <c r="G33" s="148" t="s">
        <v>144</v>
      </c>
      <c r="H33" s="148" t="s">
        <v>148</v>
      </c>
      <c r="I33" s="148" t="s">
        <v>43</v>
      </c>
      <c r="J33" s="148" t="s">
        <v>149</v>
      </c>
    </row>
    <row r="34" spans="1:10">
      <c r="A34" s="194" t="s">
        <v>65</v>
      </c>
      <c r="B34" s="195"/>
      <c r="C34" s="195"/>
      <c r="D34" s="195"/>
      <c r="E34" s="196"/>
      <c r="F34" s="119">
        <v>0</v>
      </c>
      <c r="G34" s="119"/>
      <c r="H34" s="119"/>
      <c r="I34" s="119"/>
      <c r="J34" s="122"/>
    </row>
    <row r="35" spans="1:10" ht="28.5" customHeight="1">
      <c r="A35" s="194" t="s">
        <v>68</v>
      </c>
      <c r="B35" s="195"/>
      <c r="C35" s="195"/>
      <c r="D35" s="195"/>
      <c r="E35" s="196"/>
      <c r="F35" s="119">
        <v>0</v>
      </c>
      <c r="G35" s="119"/>
      <c r="H35" s="119"/>
      <c r="I35" s="119"/>
      <c r="J35" s="122"/>
    </row>
    <row r="36" spans="1:10">
      <c r="A36" s="194" t="s">
        <v>69</v>
      </c>
      <c r="B36" s="197"/>
      <c r="C36" s="197"/>
      <c r="D36" s="197"/>
      <c r="E36" s="198"/>
      <c r="F36" s="119"/>
      <c r="G36" s="119"/>
      <c r="H36" s="119"/>
      <c r="I36" s="119"/>
      <c r="J36" s="122"/>
    </row>
    <row r="37" spans="1:10" ht="15" customHeight="1">
      <c r="A37" s="177" t="s">
        <v>66</v>
      </c>
      <c r="B37" s="178"/>
      <c r="C37" s="178"/>
      <c r="D37" s="178"/>
      <c r="E37" s="178"/>
      <c r="F37" s="120"/>
      <c r="G37" s="120"/>
      <c r="H37" s="120"/>
      <c r="I37" s="120"/>
      <c r="J37" s="121"/>
    </row>
    <row r="38" spans="1:10" ht="17.25" customHeight="1"/>
    <row r="39" spans="1:10" ht="9" customHeight="1"/>
  </sheetData>
  <mergeCells count="23">
    <mergeCell ref="A35:E35"/>
    <mergeCell ref="A36:E36"/>
    <mergeCell ref="A21:E21"/>
    <mergeCell ref="A22:E22"/>
    <mergeCell ref="A24:J24"/>
    <mergeCell ref="A27:E27"/>
    <mergeCell ref="A28:E28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9:E29"/>
    <mergeCell ref="A31:J31"/>
    <mergeCell ref="A34:E3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7" zoomScaleNormal="100" workbookViewId="0">
      <selection activeCell="H11" sqref="H11"/>
    </sheetView>
  </sheetViews>
  <sheetFormatPr defaultRowHeight="15"/>
  <cols>
    <col min="1" max="1" width="7.42578125" bestFit="1" customWidth="1"/>
    <col min="2" max="2" width="8.42578125" bestFit="1" customWidth="1"/>
    <col min="3" max="3" width="28.85546875" customWidth="1"/>
    <col min="4" max="8" width="25.28515625" customWidth="1"/>
  </cols>
  <sheetData>
    <row r="1" spans="1:8" ht="42" customHeight="1">
      <c r="A1" s="181" t="s">
        <v>142</v>
      </c>
      <c r="B1" s="181"/>
      <c r="C1" s="181"/>
      <c r="D1" s="181"/>
      <c r="E1" s="181"/>
      <c r="F1" s="181"/>
      <c r="G1" s="181"/>
      <c r="H1" s="181"/>
    </row>
    <row r="2" spans="1:8" ht="18" customHeight="1">
      <c r="A2" s="4"/>
      <c r="B2" s="4"/>
      <c r="C2" s="4"/>
      <c r="D2" s="4"/>
      <c r="E2" s="4"/>
      <c r="F2" s="4"/>
      <c r="G2" s="4"/>
      <c r="H2" s="4"/>
    </row>
    <row r="3" spans="1:8" ht="15.75" customHeight="1">
      <c r="A3" s="181" t="s">
        <v>18</v>
      </c>
      <c r="B3" s="181"/>
      <c r="C3" s="181"/>
      <c r="D3" s="181"/>
      <c r="E3" s="181"/>
      <c r="F3" s="181"/>
      <c r="G3" s="181"/>
      <c r="H3" s="181"/>
    </row>
    <row r="4" spans="1:8" ht="18">
      <c r="A4" s="4"/>
      <c r="B4" s="4"/>
      <c r="C4" s="4"/>
      <c r="D4" s="4"/>
      <c r="E4" s="4"/>
      <c r="F4" s="4"/>
      <c r="G4" s="5"/>
      <c r="H4" s="5"/>
    </row>
    <row r="5" spans="1:8" ht="18" customHeight="1">
      <c r="A5" s="181" t="s">
        <v>4</v>
      </c>
      <c r="B5" s="181"/>
      <c r="C5" s="181"/>
      <c r="D5" s="181"/>
      <c r="E5" s="181"/>
      <c r="F5" s="181"/>
      <c r="G5" s="181"/>
      <c r="H5" s="181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15.75" customHeight="1">
      <c r="A7" s="181" t="s">
        <v>44</v>
      </c>
      <c r="B7" s="181"/>
      <c r="C7" s="181"/>
      <c r="D7" s="181"/>
      <c r="E7" s="181"/>
      <c r="F7" s="181"/>
      <c r="G7" s="181"/>
      <c r="H7" s="181"/>
    </row>
    <row r="8" spans="1:8" ht="18">
      <c r="A8" s="4"/>
      <c r="B8" s="4"/>
      <c r="C8" s="4"/>
      <c r="D8" s="4"/>
      <c r="E8" s="4"/>
      <c r="F8" s="4"/>
      <c r="G8" s="5"/>
      <c r="H8" s="5"/>
    </row>
    <row r="9" spans="1:8" ht="25.5">
      <c r="A9" s="19" t="s">
        <v>5</v>
      </c>
      <c r="B9" s="18" t="s">
        <v>6</v>
      </c>
      <c r="C9" s="18" t="s">
        <v>3</v>
      </c>
      <c r="D9" s="18" t="s">
        <v>143</v>
      </c>
      <c r="E9" s="19" t="s">
        <v>144</v>
      </c>
      <c r="F9" s="19" t="s">
        <v>145</v>
      </c>
      <c r="G9" s="19" t="s">
        <v>31</v>
      </c>
      <c r="H9" s="19" t="s">
        <v>146</v>
      </c>
    </row>
    <row r="10" spans="1:8" ht="34.5" customHeight="1">
      <c r="A10" s="28"/>
      <c r="B10" s="29"/>
      <c r="C10" s="168" t="s">
        <v>0</v>
      </c>
      <c r="D10" s="169"/>
      <c r="E10" s="170">
        <f>E11</f>
        <v>1037334.5</v>
      </c>
      <c r="F10" s="170">
        <f>F11</f>
        <v>1065334.5</v>
      </c>
      <c r="G10" s="170">
        <f>G11</f>
        <v>1079788.5</v>
      </c>
      <c r="H10" s="170">
        <f>H11</f>
        <v>1094242.5</v>
      </c>
    </row>
    <row r="11" spans="1:8" ht="15.75" customHeight="1">
      <c r="A11" s="11">
        <v>6</v>
      </c>
      <c r="B11" s="11"/>
      <c r="C11" s="11" t="s">
        <v>7</v>
      </c>
      <c r="D11" s="35"/>
      <c r="E11" s="37">
        <f>E12+E13+E14</f>
        <v>1037334.5</v>
      </c>
      <c r="F11" s="37">
        <f>F12+F13+F14</f>
        <v>1065334.5</v>
      </c>
      <c r="G11" s="37">
        <f>G12+G13+G14</f>
        <v>1079788.5</v>
      </c>
      <c r="H11" s="37">
        <f>H12+H13+H14</f>
        <v>1094242.5</v>
      </c>
    </row>
    <row r="12" spans="1:8" ht="38.25">
      <c r="A12" s="11"/>
      <c r="B12" s="15">
        <v>63</v>
      </c>
      <c r="C12" s="15" t="s">
        <v>27</v>
      </c>
      <c r="D12" s="32"/>
      <c r="E12" s="36">
        <f>1100+791400+50000+500+63600+21000</f>
        <v>927600</v>
      </c>
      <c r="F12" s="36">
        <v>955600</v>
      </c>
      <c r="G12" s="36">
        <f>1116.5+832706+50750+507.5+63539+21315</f>
        <v>969934</v>
      </c>
      <c r="H12" s="36">
        <f>1133+845012+51500+515+64478+21630</f>
        <v>984268</v>
      </c>
    </row>
    <row r="13" spans="1:8" ht="51">
      <c r="A13" s="46"/>
      <c r="B13" s="52">
        <v>65</v>
      </c>
      <c r="C13" s="52" t="s">
        <v>70</v>
      </c>
      <c r="D13" s="53"/>
      <c r="E13" s="41">
        <v>8000</v>
      </c>
      <c r="F13" s="41">
        <v>8000</v>
      </c>
      <c r="G13" s="41">
        <v>8120</v>
      </c>
      <c r="H13" s="41">
        <v>8240</v>
      </c>
    </row>
    <row r="14" spans="1:8" ht="38.25">
      <c r="A14" s="45"/>
      <c r="B14" s="45">
        <v>67</v>
      </c>
      <c r="C14" s="52" t="s">
        <v>28</v>
      </c>
      <c r="D14" s="53"/>
      <c r="E14" s="41">
        <v>101734.5</v>
      </c>
      <c r="F14" s="41">
        <v>101734.5</v>
      </c>
      <c r="G14" s="41">
        <v>101734.5</v>
      </c>
      <c r="H14" s="41">
        <v>101734.5</v>
      </c>
    </row>
    <row r="15" spans="1:8" ht="25.5">
      <c r="A15" s="45"/>
      <c r="B15" s="45">
        <v>68</v>
      </c>
      <c r="C15" s="52" t="s">
        <v>71</v>
      </c>
      <c r="D15" s="53"/>
      <c r="E15" s="41"/>
      <c r="F15" s="54"/>
      <c r="G15" s="41"/>
      <c r="H15" s="41"/>
    </row>
    <row r="16" spans="1:8" ht="25.5">
      <c r="A16" s="55">
        <v>7</v>
      </c>
      <c r="B16" s="55"/>
      <c r="C16" s="42" t="s">
        <v>8</v>
      </c>
      <c r="D16" s="53"/>
      <c r="E16" s="41"/>
      <c r="F16" s="54"/>
      <c r="G16" s="41"/>
      <c r="H16" s="41"/>
    </row>
    <row r="17" spans="1:9" ht="25.5">
      <c r="A17" s="52"/>
      <c r="B17" s="52">
        <v>72</v>
      </c>
      <c r="C17" s="56" t="s">
        <v>26</v>
      </c>
      <c r="D17" s="53"/>
      <c r="E17" s="41"/>
      <c r="F17" s="54"/>
      <c r="G17" s="41"/>
      <c r="H17" s="51"/>
    </row>
    <row r="18" spans="1:9" ht="49.5" customHeight="1">
      <c r="A18" s="171">
        <v>9</v>
      </c>
      <c r="B18" s="172">
        <v>92</v>
      </c>
      <c r="C18" s="173" t="s">
        <v>74</v>
      </c>
      <c r="D18" s="174"/>
      <c r="E18" s="174">
        <v>16615.07</v>
      </c>
      <c r="F18" s="174">
        <v>7426.72</v>
      </c>
      <c r="G18" s="174">
        <v>7538.12</v>
      </c>
      <c r="H18" s="174">
        <v>7649.52</v>
      </c>
    </row>
    <row r="20" spans="1:9" ht="15.75">
      <c r="A20" s="181" t="s">
        <v>45</v>
      </c>
      <c r="B20" s="199"/>
      <c r="C20" s="199"/>
      <c r="D20" s="199"/>
      <c r="E20" s="199"/>
      <c r="F20" s="199"/>
      <c r="G20" s="199"/>
      <c r="H20" s="199"/>
    </row>
    <row r="21" spans="1:9" ht="18">
      <c r="A21" s="4"/>
      <c r="B21" s="4"/>
      <c r="C21" s="4"/>
      <c r="D21" s="4"/>
      <c r="E21" s="4"/>
      <c r="F21" s="4"/>
      <c r="G21" s="5"/>
      <c r="H21" s="5"/>
    </row>
    <row r="22" spans="1:9" ht="25.5">
      <c r="A22" s="19" t="s">
        <v>5</v>
      </c>
      <c r="B22" s="18" t="s">
        <v>6</v>
      </c>
      <c r="C22" s="18" t="s">
        <v>9</v>
      </c>
      <c r="D22" s="18" t="s">
        <v>143</v>
      </c>
      <c r="E22" s="19" t="s">
        <v>144</v>
      </c>
      <c r="F22" s="19" t="s">
        <v>145</v>
      </c>
      <c r="G22" s="19" t="s">
        <v>31</v>
      </c>
      <c r="H22" s="19" t="s">
        <v>146</v>
      </c>
    </row>
    <row r="23" spans="1:9" ht="27" customHeight="1">
      <c r="A23" s="175"/>
      <c r="B23" s="176"/>
      <c r="C23" s="168" t="s">
        <v>1</v>
      </c>
      <c r="D23" s="169"/>
      <c r="E23" s="170">
        <f>E24+E29</f>
        <v>1053949.57</v>
      </c>
      <c r="F23" s="170">
        <f>F24+F29</f>
        <v>1072761.22</v>
      </c>
      <c r="G23" s="170">
        <f t="shared" ref="G23" si="0">G24+G29</f>
        <v>1087326.6200000001</v>
      </c>
      <c r="H23" s="170">
        <f>H24+H29</f>
        <v>1101892.02</v>
      </c>
      <c r="I23" s="118"/>
    </row>
    <row r="24" spans="1:9" ht="15.75" customHeight="1">
      <c r="A24" s="11">
        <v>3</v>
      </c>
      <c r="B24" s="11"/>
      <c r="C24" s="11" t="s">
        <v>10</v>
      </c>
      <c r="D24" s="35"/>
      <c r="E24" s="37">
        <f>E25+E26+E27+E28</f>
        <v>1021959.3300000001</v>
      </c>
      <c r="F24" s="37">
        <f>F25+F26+F27+F28</f>
        <v>1051761.22</v>
      </c>
      <c r="G24" s="37">
        <f t="shared" ref="G24" si="1">G25+G26+G27+G28</f>
        <v>1066011.6200000001</v>
      </c>
      <c r="H24" s="37">
        <f>H25+H26+H27+H28</f>
        <v>1080262.02</v>
      </c>
    </row>
    <row r="25" spans="1:9" ht="15.75" customHeight="1">
      <c r="A25" s="11"/>
      <c r="B25" s="15">
        <v>31</v>
      </c>
      <c r="C25" s="15" t="s">
        <v>11</v>
      </c>
      <c r="D25" s="32"/>
      <c r="E25" s="36">
        <f>630000+31000+103000+290.79+700+30000+1000+5500</f>
        <v>801490.79</v>
      </c>
      <c r="F25" s="36">
        <f>650000+33000+110000+290.79+700+30000+1000+5500</f>
        <v>830490.79</v>
      </c>
      <c r="G25" s="36">
        <f>659750+33495+111650+295.15+710.5+30450+1015+5582.5</f>
        <v>842948.15</v>
      </c>
      <c r="H25" s="36">
        <f>669500+33990+113300+299.51+721+30900+1030+5665</f>
        <v>855405.51</v>
      </c>
    </row>
    <row r="26" spans="1:9">
      <c r="A26" s="12"/>
      <c r="B26" s="12">
        <v>32</v>
      </c>
      <c r="C26" s="12" t="s">
        <v>21</v>
      </c>
      <c r="D26" s="32"/>
      <c r="E26" s="36">
        <f>101734.5+26000+1400+400+299.48+922.93+1000+100+1000+1000+3111.63+8000+50000</f>
        <v>194968.53999999998</v>
      </c>
      <c r="F26" s="36">
        <f>101734.5+26000+1400+400+2000+635.93+500+100+1000+1000+1000+8000+50000+2000</f>
        <v>195770.43</v>
      </c>
      <c r="G26" s="36">
        <f>101734.5+26390+1421+406+2030+2030+645.47+507.5+101.5+1015+1015+1015+8120+50750</f>
        <v>197180.97</v>
      </c>
      <c r="H26" s="36">
        <f>101734.5+26780+1442+412+2060+2060+655.01+515+103+1030+1030+1030+8240+51500</f>
        <v>198591.51</v>
      </c>
    </row>
    <row r="27" spans="1:9" ht="38.25">
      <c r="A27" s="12"/>
      <c r="B27" s="45">
        <v>37</v>
      </c>
      <c r="C27" s="57" t="s">
        <v>72</v>
      </c>
      <c r="D27" s="58"/>
      <c r="E27" s="51">
        <v>25000</v>
      </c>
      <c r="F27" s="41">
        <v>25000</v>
      </c>
      <c r="G27" s="36">
        <v>25375</v>
      </c>
      <c r="H27" s="36">
        <v>25750</v>
      </c>
    </row>
    <row r="28" spans="1:9">
      <c r="A28" s="12"/>
      <c r="B28" s="45">
        <v>38</v>
      </c>
      <c r="C28" s="57" t="s">
        <v>75</v>
      </c>
      <c r="D28" s="58"/>
      <c r="E28" s="51">
        <v>500</v>
      </c>
      <c r="F28" s="41">
        <v>500</v>
      </c>
      <c r="G28" s="36">
        <v>507.5</v>
      </c>
      <c r="H28" s="36">
        <v>515</v>
      </c>
    </row>
    <row r="29" spans="1:9" ht="25.5">
      <c r="A29" s="14">
        <v>4</v>
      </c>
      <c r="B29" s="14"/>
      <c r="C29" s="20" t="s">
        <v>12</v>
      </c>
      <c r="D29" s="35"/>
      <c r="E29" s="37">
        <f>E30</f>
        <v>31990.240000000002</v>
      </c>
      <c r="F29" s="37">
        <f>F30</f>
        <v>21000</v>
      </c>
      <c r="G29" s="37">
        <f>G30</f>
        <v>21315</v>
      </c>
      <c r="H29" s="37">
        <f>H30</f>
        <v>21630</v>
      </c>
    </row>
    <row r="30" spans="1:9" ht="25.5">
      <c r="A30" s="15"/>
      <c r="B30" s="15">
        <v>42</v>
      </c>
      <c r="C30" s="21" t="s">
        <v>29</v>
      </c>
      <c r="D30" s="32"/>
      <c r="E30" s="36">
        <f>1000+30990.24</f>
        <v>31990.240000000002</v>
      </c>
      <c r="F30" s="36">
        <f>20000+1000</f>
        <v>21000</v>
      </c>
      <c r="G30" s="36">
        <f>20300+1015</f>
        <v>21315</v>
      </c>
      <c r="H30" s="38">
        <f>1030+20600</f>
        <v>21630</v>
      </c>
    </row>
    <row r="31" spans="1:9" ht="25.5">
      <c r="A31" s="15"/>
      <c r="B31" s="15">
        <v>45</v>
      </c>
      <c r="C31" s="21" t="s">
        <v>73</v>
      </c>
      <c r="D31" s="32"/>
      <c r="E31" s="36"/>
      <c r="F31" s="36"/>
      <c r="G31" s="36"/>
      <c r="H31" s="38"/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F14" sqref="F14"/>
    </sheetView>
  </sheetViews>
  <sheetFormatPr defaultRowHeight="15"/>
  <cols>
    <col min="1" max="1" width="37.7109375" customWidth="1"/>
    <col min="2" max="6" width="25.28515625" customWidth="1"/>
    <col min="7" max="7" width="11.7109375" bestFit="1" customWidth="1"/>
    <col min="8" max="8" width="10.140625" bestFit="1" customWidth="1"/>
  </cols>
  <sheetData>
    <row r="1" spans="1:8" ht="42" customHeight="1">
      <c r="A1" s="181" t="s">
        <v>142</v>
      </c>
      <c r="B1" s="181"/>
      <c r="C1" s="181"/>
      <c r="D1" s="181"/>
      <c r="E1" s="181"/>
      <c r="F1" s="181"/>
    </row>
    <row r="2" spans="1:8" ht="18" customHeight="1">
      <c r="A2" s="4"/>
      <c r="B2" s="4"/>
      <c r="C2" s="4"/>
      <c r="D2" s="4"/>
      <c r="E2" s="4"/>
      <c r="F2" s="4"/>
    </row>
    <row r="3" spans="1:8" ht="15.75">
      <c r="A3" s="181" t="s">
        <v>18</v>
      </c>
      <c r="B3" s="181"/>
      <c r="C3" s="181"/>
      <c r="D3" s="181"/>
      <c r="E3" s="182"/>
      <c r="F3" s="182"/>
    </row>
    <row r="4" spans="1:8" ht="18">
      <c r="A4" s="4"/>
      <c r="B4" s="4"/>
      <c r="C4" s="4"/>
      <c r="D4" s="4"/>
      <c r="E4" s="5"/>
      <c r="F4" s="5"/>
    </row>
    <row r="5" spans="1:8" ht="18" customHeight="1">
      <c r="A5" s="181" t="s">
        <v>4</v>
      </c>
      <c r="B5" s="183"/>
      <c r="C5" s="183"/>
      <c r="D5" s="183"/>
      <c r="E5" s="183"/>
      <c r="F5" s="183"/>
    </row>
    <row r="6" spans="1:8" ht="18">
      <c r="A6" s="4"/>
      <c r="B6" s="4"/>
      <c r="C6" s="4"/>
      <c r="D6" s="4"/>
      <c r="E6" s="5"/>
      <c r="F6" s="5"/>
    </row>
    <row r="7" spans="1:8" ht="15.75">
      <c r="A7" s="181" t="s">
        <v>13</v>
      </c>
      <c r="B7" s="199"/>
      <c r="C7" s="199"/>
      <c r="D7" s="199"/>
      <c r="E7" s="199"/>
      <c r="F7" s="199"/>
    </row>
    <row r="8" spans="1:8" ht="18">
      <c r="A8" s="4"/>
      <c r="B8" s="4"/>
      <c r="C8" s="4"/>
      <c r="D8" s="4"/>
      <c r="E8" s="5"/>
      <c r="F8" s="5"/>
    </row>
    <row r="9" spans="1:8" ht="25.5">
      <c r="A9" s="19" t="s">
        <v>48</v>
      </c>
      <c r="B9" s="18" t="s">
        <v>143</v>
      </c>
      <c r="C9" s="19" t="s">
        <v>144</v>
      </c>
      <c r="D9" s="19" t="s">
        <v>145</v>
      </c>
      <c r="E9" s="19" t="s">
        <v>31</v>
      </c>
      <c r="F9" s="19" t="s">
        <v>146</v>
      </c>
    </row>
    <row r="10" spans="1:8" ht="15.75" customHeight="1">
      <c r="A10" s="11" t="s">
        <v>14</v>
      </c>
      <c r="B10" s="35"/>
      <c r="C10" s="37">
        <f>C11</f>
        <v>1053949.57</v>
      </c>
      <c r="D10" s="37">
        <f>D11</f>
        <v>1072761.22</v>
      </c>
      <c r="E10" s="37">
        <f>E11</f>
        <v>1087326.6200000001</v>
      </c>
      <c r="F10" s="37">
        <f>F11</f>
        <v>1101892.02</v>
      </c>
    </row>
    <row r="11" spans="1:8" ht="15.75" customHeight="1">
      <c r="A11" s="11" t="s">
        <v>93</v>
      </c>
      <c r="B11" s="32"/>
      <c r="C11" s="36">
        <f>C12+C13</f>
        <v>1053949.57</v>
      </c>
      <c r="D11" s="36">
        <f>D12+D13</f>
        <v>1072761.22</v>
      </c>
      <c r="E11" s="36">
        <f t="shared" ref="E11:F11" si="0">E12+E13</f>
        <v>1087326.6200000001</v>
      </c>
      <c r="F11" s="36">
        <f t="shared" si="0"/>
        <v>1101892.02</v>
      </c>
      <c r="G11" s="61"/>
      <c r="H11" s="61"/>
    </row>
    <row r="12" spans="1:8">
      <c r="A12" s="17" t="s">
        <v>94</v>
      </c>
      <c r="B12" s="32"/>
      <c r="C12" s="36">
        <f>1053949.57-1922.93-30990.24</f>
        <v>1021036.4000000001</v>
      </c>
      <c r="D12" s="36">
        <f>1072761.22-3135.93-20000</f>
        <v>1049625.29</v>
      </c>
      <c r="E12" s="36">
        <f>1087326.62-3182.97-20300</f>
        <v>1063843.6500000001</v>
      </c>
      <c r="F12" s="36">
        <f>1101892.02-3230.01-20600</f>
        <v>1078062.01</v>
      </c>
    </row>
    <row r="13" spans="1:8">
      <c r="A13" s="16" t="s">
        <v>95</v>
      </c>
      <c r="B13" s="32"/>
      <c r="C13" s="36">
        <f>1922.93+30990.24</f>
        <v>32913.17</v>
      </c>
      <c r="D13" s="36">
        <f>3135.93+20000</f>
        <v>23135.93</v>
      </c>
      <c r="E13" s="36">
        <f>3182.97+20300</f>
        <v>23482.97</v>
      </c>
      <c r="F13" s="36">
        <f>3230.01+20600</f>
        <v>23830.010000000002</v>
      </c>
      <c r="G13" s="61"/>
      <c r="H13" s="6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19" workbookViewId="0">
      <selection activeCell="G17" sqref="G17"/>
    </sheetView>
  </sheetViews>
  <sheetFormatPr defaultRowHeight="15"/>
  <cols>
    <col min="1" max="1" width="30.28515625" customWidth="1"/>
    <col min="2" max="6" width="25.28515625" customWidth="1"/>
    <col min="9" max="9" width="16" customWidth="1"/>
    <col min="10" max="10" width="10.140625" bestFit="1" customWidth="1"/>
  </cols>
  <sheetData>
    <row r="1" spans="1:10" ht="42" customHeight="1">
      <c r="A1" s="181" t="s">
        <v>142</v>
      </c>
      <c r="B1" s="181"/>
      <c r="C1" s="181"/>
      <c r="D1" s="181"/>
      <c r="E1" s="181"/>
      <c r="F1" s="181"/>
    </row>
    <row r="2" spans="1:10" ht="18" customHeight="1">
      <c r="A2" s="4"/>
      <c r="B2" s="4"/>
      <c r="C2" s="4"/>
      <c r="D2" s="4"/>
      <c r="E2" s="4"/>
      <c r="F2" s="4"/>
    </row>
    <row r="3" spans="1:10" ht="15.75" customHeight="1">
      <c r="A3" s="181" t="s">
        <v>18</v>
      </c>
      <c r="B3" s="181"/>
      <c r="C3" s="181"/>
      <c r="D3" s="181"/>
      <c r="E3" s="181"/>
      <c r="F3" s="181"/>
    </row>
    <row r="4" spans="1:10" ht="18">
      <c r="B4" s="4"/>
      <c r="C4" s="4"/>
      <c r="D4" s="4"/>
      <c r="E4" s="5"/>
      <c r="F4" s="5"/>
    </row>
    <row r="5" spans="1:10" ht="18" customHeight="1">
      <c r="A5" s="181" t="s">
        <v>4</v>
      </c>
      <c r="B5" s="181"/>
      <c r="C5" s="181"/>
      <c r="D5" s="181"/>
      <c r="E5" s="181"/>
      <c r="F5" s="181"/>
    </row>
    <row r="6" spans="1:10" ht="18">
      <c r="A6" s="4"/>
      <c r="B6" s="4"/>
      <c r="C6" s="4"/>
      <c r="D6" s="4"/>
      <c r="E6" s="5"/>
      <c r="F6" s="5"/>
    </row>
    <row r="7" spans="1:10" ht="15.75" customHeight="1">
      <c r="A7" s="181" t="s">
        <v>46</v>
      </c>
      <c r="B7" s="181"/>
      <c r="C7" s="181"/>
      <c r="D7" s="181"/>
      <c r="E7" s="181"/>
      <c r="F7" s="181"/>
    </row>
    <row r="8" spans="1:10" ht="18">
      <c r="A8" s="4"/>
      <c r="B8" s="4"/>
      <c r="C8" s="4"/>
      <c r="D8" s="4"/>
      <c r="E8" s="5"/>
      <c r="F8" s="5"/>
    </row>
    <row r="9" spans="1:10" ht="25.5">
      <c r="A9" s="19" t="s">
        <v>48</v>
      </c>
      <c r="B9" s="18" t="s">
        <v>143</v>
      </c>
      <c r="C9" s="19" t="s">
        <v>144</v>
      </c>
      <c r="D9" s="19" t="s">
        <v>145</v>
      </c>
      <c r="E9" s="19" t="s">
        <v>31</v>
      </c>
      <c r="F9" s="19" t="s">
        <v>146</v>
      </c>
      <c r="I9" s="153"/>
    </row>
    <row r="10" spans="1:10">
      <c r="A10" s="30" t="s">
        <v>0</v>
      </c>
      <c r="B10" s="33"/>
      <c r="C10" s="34">
        <f>C15+C17+C18</f>
        <v>1037334.5</v>
      </c>
      <c r="D10" s="34">
        <f>D15+D17+D18</f>
        <v>1065334.5</v>
      </c>
      <c r="E10" s="34">
        <f t="shared" ref="E10:F10" si="0">E15+E17+E18</f>
        <v>1079788.5</v>
      </c>
      <c r="F10" s="34">
        <f t="shared" si="0"/>
        <v>1094242.5</v>
      </c>
      <c r="I10" s="153"/>
    </row>
    <row r="11" spans="1:10">
      <c r="A11" s="20" t="s">
        <v>51</v>
      </c>
      <c r="B11" s="34"/>
      <c r="C11" s="155"/>
      <c r="D11" s="34"/>
      <c r="E11" s="34"/>
      <c r="F11" s="34"/>
      <c r="I11" s="154"/>
      <c r="J11" s="61"/>
    </row>
    <row r="12" spans="1:10">
      <c r="A12" s="13" t="s">
        <v>52</v>
      </c>
      <c r="B12" s="41"/>
      <c r="C12" s="36"/>
      <c r="D12" s="36"/>
      <c r="E12" s="36"/>
      <c r="F12" s="36"/>
      <c r="I12" s="154"/>
      <c r="J12" s="61"/>
    </row>
    <row r="13" spans="1:10">
      <c r="A13" s="60" t="s">
        <v>89</v>
      </c>
      <c r="B13" s="53"/>
      <c r="C13" s="36"/>
      <c r="D13" s="36"/>
      <c r="E13" s="36"/>
      <c r="F13" s="36"/>
      <c r="I13" s="154"/>
      <c r="J13" s="61"/>
    </row>
    <row r="14" spans="1:10">
      <c r="A14" s="60" t="s">
        <v>88</v>
      </c>
      <c r="B14" s="53"/>
      <c r="C14" s="37"/>
      <c r="D14" s="36"/>
      <c r="E14" s="36"/>
      <c r="F14" s="36"/>
      <c r="I14" s="154"/>
      <c r="J14" s="61"/>
    </row>
    <row r="15" spans="1:10">
      <c r="A15" s="11" t="s">
        <v>50</v>
      </c>
      <c r="B15" s="53"/>
      <c r="C15" s="37">
        <f>C16</f>
        <v>8000</v>
      </c>
      <c r="D15" s="37">
        <f>D16</f>
        <v>8000</v>
      </c>
      <c r="E15" s="37">
        <f>E16</f>
        <v>8120</v>
      </c>
      <c r="F15" s="37">
        <f>F16</f>
        <v>8240</v>
      </c>
      <c r="I15" s="154"/>
      <c r="J15" s="61"/>
    </row>
    <row r="16" spans="1:10" ht="21.75" customHeight="1">
      <c r="A16" s="59" t="s">
        <v>77</v>
      </c>
      <c r="B16" s="53"/>
      <c r="C16" s="41">
        <v>8000</v>
      </c>
      <c r="D16" s="41">
        <v>8000</v>
      </c>
      <c r="E16" s="41">
        <v>8120</v>
      </c>
      <c r="F16" s="41">
        <v>8240</v>
      </c>
      <c r="I16" s="154"/>
      <c r="J16" s="61"/>
    </row>
    <row r="17" spans="1:10" ht="33" customHeight="1">
      <c r="A17" s="46" t="s">
        <v>79</v>
      </c>
      <c r="B17" s="53"/>
      <c r="C17" s="43">
        <v>101734.5</v>
      </c>
      <c r="D17" s="43">
        <v>101734.5</v>
      </c>
      <c r="E17" s="43">
        <v>101734.5</v>
      </c>
      <c r="F17" s="43">
        <v>101734.5</v>
      </c>
      <c r="I17" s="154"/>
      <c r="J17" s="61"/>
    </row>
    <row r="18" spans="1:10">
      <c r="A18" s="30" t="s">
        <v>49</v>
      </c>
      <c r="B18" s="53"/>
      <c r="C18" s="43">
        <f>C19+C20+C21+C22+C23+C24</f>
        <v>927600</v>
      </c>
      <c r="D18" s="43">
        <f>D19+D20+D21+D22+D23+D24</f>
        <v>955600</v>
      </c>
      <c r="E18" s="43">
        <f>E19+E20+E21+E22+E23+E24</f>
        <v>969934</v>
      </c>
      <c r="F18" s="47">
        <f>F19+F20+F21+F22+F23+F24</f>
        <v>984268</v>
      </c>
      <c r="I18" s="154"/>
      <c r="J18" s="61"/>
    </row>
    <row r="19" spans="1:10" ht="25.5">
      <c r="A19" s="39" t="s">
        <v>90</v>
      </c>
      <c r="B19" s="53"/>
      <c r="C19" s="41">
        <v>1100</v>
      </c>
      <c r="D19" s="41">
        <v>1100</v>
      </c>
      <c r="E19" s="41">
        <v>1116.5</v>
      </c>
      <c r="F19" s="51">
        <v>1133</v>
      </c>
      <c r="I19" s="154"/>
      <c r="J19" s="61"/>
    </row>
    <row r="20" spans="1:10">
      <c r="A20" s="39" t="s">
        <v>91</v>
      </c>
      <c r="B20" s="53"/>
      <c r="C20" s="41">
        <v>21000</v>
      </c>
      <c r="D20" s="41">
        <v>21000</v>
      </c>
      <c r="E20" s="41">
        <v>21315</v>
      </c>
      <c r="F20" s="51">
        <v>21630</v>
      </c>
      <c r="I20" s="154"/>
      <c r="J20" s="61"/>
    </row>
    <row r="21" spans="1:10">
      <c r="A21" s="39" t="s">
        <v>82</v>
      </c>
      <c r="B21" s="53"/>
      <c r="C21" s="41">
        <v>791400</v>
      </c>
      <c r="D21" s="41">
        <v>820400</v>
      </c>
      <c r="E21" s="41">
        <v>832706</v>
      </c>
      <c r="F21" s="51">
        <v>845012</v>
      </c>
      <c r="I21" s="154"/>
      <c r="J21" s="61"/>
    </row>
    <row r="22" spans="1:10">
      <c r="A22" s="39" t="s">
        <v>83</v>
      </c>
      <c r="B22" s="53"/>
      <c r="C22" s="41">
        <v>50000</v>
      </c>
      <c r="D22" s="41">
        <v>50000</v>
      </c>
      <c r="E22" s="41">
        <v>50750</v>
      </c>
      <c r="F22" s="51">
        <v>51500</v>
      </c>
      <c r="I22" s="154"/>
      <c r="J22" s="61"/>
    </row>
    <row r="23" spans="1:10" ht="25.5">
      <c r="A23" s="39" t="s">
        <v>84</v>
      </c>
      <c r="B23" s="53"/>
      <c r="C23" s="41">
        <v>500</v>
      </c>
      <c r="D23" s="41">
        <v>500</v>
      </c>
      <c r="E23" s="41">
        <v>507.5</v>
      </c>
      <c r="F23" s="51">
        <v>515</v>
      </c>
      <c r="I23" s="154"/>
      <c r="J23" s="61"/>
    </row>
    <row r="24" spans="1:10">
      <c r="A24" s="30" t="s">
        <v>85</v>
      </c>
      <c r="B24" s="53"/>
      <c r="C24" s="41">
        <v>63600</v>
      </c>
      <c r="D24" s="41">
        <v>62600</v>
      </c>
      <c r="E24" s="41">
        <v>63539</v>
      </c>
      <c r="F24" s="51">
        <v>64478</v>
      </c>
      <c r="I24" s="154"/>
      <c r="J24" s="61"/>
    </row>
    <row r="25" spans="1:10">
      <c r="A25" s="30" t="s">
        <v>92</v>
      </c>
      <c r="B25" s="53"/>
      <c r="C25" s="43"/>
      <c r="D25" s="43"/>
      <c r="E25" s="43"/>
      <c r="F25" s="47"/>
      <c r="I25" s="154"/>
      <c r="J25" s="61"/>
    </row>
    <row r="26" spans="1:10" ht="33" customHeight="1">
      <c r="A26" s="52" t="s">
        <v>78</v>
      </c>
      <c r="B26" s="53"/>
      <c r="C26" s="43">
        <v>16615.07</v>
      </c>
      <c r="D26" s="43">
        <v>7426.72</v>
      </c>
      <c r="E26" s="43">
        <v>7538.12</v>
      </c>
      <c r="F26" s="43">
        <v>7649.52</v>
      </c>
      <c r="H26" s="61"/>
      <c r="J26" s="61"/>
    </row>
    <row r="29" spans="1:10" ht="15.75" customHeight="1">
      <c r="A29" s="181" t="s">
        <v>47</v>
      </c>
      <c r="B29" s="181"/>
      <c r="C29" s="181"/>
      <c r="D29" s="181"/>
      <c r="E29" s="181"/>
      <c r="F29" s="181"/>
    </row>
    <row r="30" spans="1:10" ht="18">
      <c r="A30" s="4"/>
      <c r="B30" s="4"/>
      <c r="C30" s="4"/>
      <c r="D30" s="4"/>
      <c r="E30" s="5"/>
      <c r="F30" s="5"/>
    </row>
    <row r="31" spans="1:10" ht="25.5">
      <c r="A31" s="19" t="s">
        <v>48</v>
      </c>
      <c r="B31" s="18" t="s">
        <v>143</v>
      </c>
      <c r="C31" s="19" t="s">
        <v>144</v>
      </c>
      <c r="D31" s="19" t="s">
        <v>145</v>
      </c>
      <c r="E31" s="19" t="s">
        <v>31</v>
      </c>
      <c r="F31" s="19" t="s">
        <v>146</v>
      </c>
    </row>
    <row r="32" spans="1:10">
      <c r="A32" s="30" t="s">
        <v>1</v>
      </c>
      <c r="B32" s="33"/>
      <c r="C32" s="34">
        <f>C38+C40+C41+C49</f>
        <v>1053949.57</v>
      </c>
      <c r="D32" s="34">
        <f>D38+D40+D41+D49</f>
        <v>1072761.22</v>
      </c>
      <c r="E32" s="34">
        <f t="shared" ref="E32:F32" si="1">E33+E36+E38+E40+E41+E49</f>
        <v>1087326.6200000001</v>
      </c>
      <c r="F32" s="34">
        <f t="shared" si="1"/>
        <v>1101892.02</v>
      </c>
    </row>
    <row r="33" spans="1:6" ht="15.75" customHeight="1">
      <c r="A33" s="20" t="s">
        <v>51</v>
      </c>
      <c r="B33" s="32"/>
      <c r="C33" s="37"/>
      <c r="D33" s="36"/>
      <c r="E33" s="36"/>
      <c r="F33" s="36"/>
    </row>
    <row r="34" spans="1:6">
      <c r="A34" s="13" t="s">
        <v>52</v>
      </c>
      <c r="B34" s="32"/>
      <c r="C34" s="36"/>
      <c r="D34" s="36"/>
      <c r="E34" s="36"/>
      <c r="F34" s="36"/>
    </row>
    <row r="35" spans="1:6">
      <c r="A35" s="40" t="s">
        <v>86</v>
      </c>
      <c r="B35" s="53"/>
      <c r="C35" s="41"/>
      <c r="D35" s="41"/>
      <c r="E35" s="41"/>
      <c r="F35" s="41"/>
    </row>
    <row r="36" spans="1:6">
      <c r="A36" s="42" t="s">
        <v>53</v>
      </c>
      <c r="B36" s="53"/>
      <c r="C36" s="43"/>
      <c r="D36" s="41"/>
      <c r="E36" s="41"/>
      <c r="F36" s="41"/>
    </row>
    <row r="37" spans="1:6">
      <c r="A37" s="40" t="s">
        <v>88</v>
      </c>
      <c r="B37" s="53"/>
      <c r="C37" s="41"/>
      <c r="D37" s="41"/>
      <c r="E37" s="41"/>
      <c r="F37" s="41"/>
    </row>
    <row r="38" spans="1:6">
      <c r="A38" s="44" t="s">
        <v>50</v>
      </c>
      <c r="B38" s="53"/>
      <c r="C38" s="43">
        <f>C39</f>
        <v>8000</v>
      </c>
      <c r="D38" s="43">
        <f t="shared" ref="D38:F38" si="2">D39</f>
        <v>8000</v>
      </c>
      <c r="E38" s="43">
        <f t="shared" si="2"/>
        <v>8120</v>
      </c>
      <c r="F38" s="43">
        <f t="shared" si="2"/>
        <v>8240</v>
      </c>
    </row>
    <row r="39" spans="1:6">
      <c r="A39" s="45" t="s">
        <v>76</v>
      </c>
      <c r="B39" s="53"/>
      <c r="C39" s="41">
        <v>8000</v>
      </c>
      <c r="D39" s="41">
        <v>8000</v>
      </c>
      <c r="E39" s="41">
        <v>8120</v>
      </c>
      <c r="F39" s="41">
        <v>8240</v>
      </c>
    </row>
    <row r="40" spans="1:6" ht="25.5">
      <c r="A40" s="46" t="s">
        <v>79</v>
      </c>
      <c r="B40" s="53"/>
      <c r="C40" s="43">
        <v>101734.5</v>
      </c>
      <c r="D40" s="43">
        <v>101734.5</v>
      </c>
      <c r="E40" s="43">
        <v>101734.5</v>
      </c>
      <c r="F40" s="43">
        <v>101734.5</v>
      </c>
    </row>
    <row r="41" spans="1:6">
      <c r="A41" s="44" t="s">
        <v>49</v>
      </c>
      <c r="B41" s="53"/>
      <c r="C41" s="43">
        <f>C42+C44+C43+C45+C46+C47+C48</f>
        <v>927600</v>
      </c>
      <c r="D41" s="43">
        <f t="shared" ref="D41:F41" si="3">D42+D44+D43+D45+D46+D47+D48</f>
        <v>955600</v>
      </c>
      <c r="E41" s="43">
        <f t="shared" si="3"/>
        <v>969934</v>
      </c>
      <c r="F41" s="43">
        <f t="shared" si="3"/>
        <v>984268</v>
      </c>
    </row>
    <row r="42" spans="1:6">
      <c r="A42" s="39" t="s">
        <v>80</v>
      </c>
      <c r="B42" s="53"/>
      <c r="C42" s="41">
        <v>1100</v>
      </c>
      <c r="D42" s="41">
        <v>1100</v>
      </c>
      <c r="E42" s="41">
        <v>1116.5</v>
      </c>
      <c r="F42" s="41">
        <v>1133</v>
      </c>
    </row>
    <row r="43" spans="1:6">
      <c r="A43" s="39" t="s">
        <v>81</v>
      </c>
      <c r="B43" s="53"/>
      <c r="C43" s="41">
        <v>21000</v>
      </c>
      <c r="D43" s="41">
        <v>21000</v>
      </c>
      <c r="E43" s="41">
        <v>21315</v>
      </c>
      <c r="F43" s="41">
        <v>21630</v>
      </c>
    </row>
    <row r="44" spans="1:6">
      <c r="A44" s="39" t="s">
        <v>82</v>
      </c>
      <c r="B44" s="53"/>
      <c r="C44" s="41">
        <v>791400</v>
      </c>
      <c r="D44" s="41">
        <v>820400</v>
      </c>
      <c r="E44" s="41">
        <v>832706</v>
      </c>
      <c r="F44" s="41">
        <v>845012</v>
      </c>
    </row>
    <row r="45" spans="1:6">
      <c r="A45" s="39" t="s">
        <v>83</v>
      </c>
      <c r="B45" s="53"/>
      <c r="C45" s="41">
        <v>50000</v>
      </c>
      <c r="D45" s="41">
        <v>50000</v>
      </c>
      <c r="E45" s="41">
        <v>50750</v>
      </c>
      <c r="F45" s="41">
        <v>51500</v>
      </c>
    </row>
    <row r="46" spans="1:6" ht="25.5">
      <c r="A46" s="39" t="s">
        <v>84</v>
      </c>
      <c r="B46" s="53"/>
      <c r="C46" s="41">
        <v>500</v>
      </c>
      <c r="D46" s="41">
        <v>500</v>
      </c>
      <c r="E46" s="41">
        <v>507.5</v>
      </c>
      <c r="F46" s="41">
        <v>515</v>
      </c>
    </row>
    <row r="47" spans="1:6">
      <c r="A47" s="40" t="s">
        <v>85</v>
      </c>
      <c r="B47" s="53"/>
      <c r="C47" s="41">
        <v>63600</v>
      </c>
      <c r="D47" s="41">
        <v>62600</v>
      </c>
      <c r="E47" s="41">
        <v>63539</v>
      </c>
      <c r="F47" s="51">
        <v>64478</v>
      </c>
    </row>
    <row r="48" spans="1:6" ht="25.5">
      <c r="A48" s="48" t="s">
        <v>87</v>
      </c>
      <c r="B48" s="62"/>
      <c r="C48" s="49"/>
      <c r="D48" s="49"/>
      <c r="E48" s="49"/>
      <c r="F48" s="49"/>
    </row>
    <row r="49" spans="1:6" ht="18.75" customHeight="1">
      <c r="A49" s="50" t="s">
        <v>78</v>
      </c>
      <c r="B49" s="49"/>
      <c r="C49" s="167">
        <v>16615.07</v>
      </c>
      <c r="D49" s="167">
        <v>7426.72</v>
      </c>
      <c r="E49" s="167">
        <v>7538.12</v>
      </c>
      <c r="F49" s="167">
        <v>7649.52</v>
      </c>
    </row>
  </sheetData>
  <mergeCells count="5">
    <mergeCell ref="A1:F1"/>
    <mergeCell ref="A3:F3"/>
    <mergeCell ref="A5:F5"/>
    <mergeCell ref="A7:F7"/>
    <mergeCell ref="A29:F29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H7" sqref="H7"/>
    </sheetView>
  </sheetViews>
  <sheetFormatPr defaultRowHeight="1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>
      <c r="A1" s="181" t="s">
        <v>142</v>
      </c>
      <c r="B1" s="181"/>
      <c r="C1" s="181"/>
      <c r="D1" s="181"/>
      <c r="E1" s="181"/>
      <c r="F1" s="181"/>
      <c r="G1" s="181"/>
      <c r="H1" s="181"/>
    </row>
    <row r="2" spans="1:8" ht="18" customHeight="1">
      <c r="A2" s="4"/>
      <c r="B2" s="4"/>
      <c r="C2" s="4"/>
      <c r="D2" s="4"/>
      <c r="E2" s="4"/>
      <c r="F2" s="4"/>
      <c r="G2" s="4"/>
      <c r="H2" s="4"/>
    </row>
    <row r="3" spans="1:8" ht="15.75" customHeight="1">
      <c r="A3" s="181" t="s">
        <v>18</v>
      </c>
      <c r="B3" s="181"/>
      <c r="C3" s="181"/>
      <c r="D3" s="181"/>
      <c r="E3" s="181"/>
      <c r="F3" s="181"/>
      <c r="G3" s="181"/>
      <c r="H3" s="181"/>
    </row>
    <row r="4" spans="1:8" ht="18">
      <c r="A4" s="4"/>
      <c r="B4" s="4"/>
      <c r="C4" s="4"/>
      <c r="D4" s="4"/>
      <c r="E4" s="4"/>
      <c r="F4" s="4"/>
      <c r="G4" s="5"/>
      <c r="H4" s="5"/>
    </row>
    <row r="5" spans="1:8" ht="18" customHeight="1">
      <c r="A5" s="181" t="s">
        <v>55</v>
      </c>
      <c r="B5" s="181"/>
      <c r="C5" s="181"/>
      <c r="D5" s="181"/>
      <c r="E5" s="181"/>
      <c r="F5" s="181"/>
      <c r="G5" s="181"/>
      <c r="H5" s="181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25.5">
      <c r="A7" s="19" t="s">
        <v>5</v>
      </c>
      <c r="B7" s="18" t="s">
        <v>6</v>
      </c>
      <c r="C7" s="18" t="s">
        <v>30</v>
      </c>
      <c r="D7" s="18" t="s">
        <v>143</v>
      </c>
      <c r="E7" s="19" t="s">
        <v>144</v>
      </c>
      <c r="F7" s="19" t="s">
        <v>145</v>
      </c>
      <c r="G7" s="19" t="s">
        <v>31</v>
      </c>
      <c r="H7" s="19" t="s">
        <v>146</v>
      </c>
    </row>
    <row r="8" spans="1:8">
      <c r="A8" s="28"/>
      <c r="B8" s="29"/>
      <c r="C8" s="27" t="s">
        <v>57</v>
      </c>
      <c r="D8" s="29"/>
      <c r="E8" s="28"/>
      <c r="F8" s="28"/>
      <c r="G8" s="28"/>
      <c r="H8" s="28"/>
    </row>
    <row r="9" spans="1:8" ht="25.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8">
      <c r="A11" s="11"/>
      <c r="B11" s="15"/>
      <c r="C11" s="31"/>
      <c r="D11" s="8"/>
      <c r="E11" s="9"/>
      <c r="F11" s="9"/>
      <c r="G11" s="9"/>
      <c r="H11" s="9"/>
    </row>
    <row r="12" spans="1:8">
      <c r="A12" s="11"/>
      <c r="B12" s="15"/>
      <c r="C12" s="27" t="s">
        <v>60</v>
      </c>
      <c r="D12" s="8"/>
      <c r="E12" s="9"/>
      <c r="F12" s="9"/>
      <c r="G12" s="9"/>
      <c r="H12" s="9"/>
    </row>
    <row r="13" spans="1:8" ht="25.5">
      <c r="A13" s="14">
        <v>5</v>
      </c>
      <c r="B13" s="14"/>
      <c r="C13" s="20" t="s">
        <v>16</v>
      </c>
      <c r="D13" s="8"/>
      <c r="E13" s="9"/>
      <c r="F13" s="9"/>
      <c r="G13" s="9"/>
      <c r="H13" s="9"/>
    </row>
    <row r="14" spans="1:8" ht="25.5">
      <c r="A14" s="15"/>
      <c r="B14" s="15">
        <v>54</v>
      </c>
      <c r="C14" s="21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F7" sqref="F7"/>
    </sheetView>
  </sheetViews>
  <sheetFormatPr defaultRowHeight="15"/>
  <cols>
    <col min="1" max="6" width="25.28515625" customWidth="1"/>
  </cols>
  <sheetData>
    <row r="1" spans="1:6" ht="42" customHeight="1">
      <c r="A1" s="181" t="s">
        <v>142</v>
      </c>
      <c r="B1" s="181"/>
      <c r="C1" s="181"/>
      <c r="D1" s="181"/>
      <c r="E1" s="181"/>
      <c r="F1" s="181"/>
    </row>
    <row r="2" spans="1:6" ht="18" customHeight="1">
      <c r="A2" s="4"/>
      <c r="B2" s="4"/>
      <c r="C2" s="4"/>
      <c r="D2" s="4"/>
      <c r="E2" s="4"/>
      <c r="F2" s="4"/>
    </row>
    <row r="3" spans="1:6" ht="15.75" customHeight="1">
      <c r="A3" s="181" t="s">
        <v>18</v>
      </c>
      <c r="B3" s="181"/>
      <c r="C3" s="181"/>
      <c r="D3" s="181"/>
      <c r="E3" s="181"/>
      <c r="F3" s="181"/>
    </row>
    <row r="4" spans="1:6" ht="18">
      <c r="A4" s="4"/>
      <c r="B4" s="4"/>
      <c r="C4" s="4"/>
      <c r="D4" s="4"/>
      <c r="E4" s="5"/>
      <c r="F4" s="5"/>
    </row>
    <row r="5" spans="1:6" ht="18" customHeight="1">
      <c r="A5" s="181" t="s">
        <v>56</v>
      </c>
      <c r="B5" s="181"/>
      <c r="C5" s="181"/>
      <c r="D5" s="181"/>
      <c r="E5" s="181"/>
      <c r="F5" s="181"/>
    </row>
    <row r="6" spans="1:6" ht="18">
      <c r="A6" s="4"/>
      <c r="B6" s="4"/>
      <c r="C6" s="4"/>
      <c r="D6" s="4"/>
      <c r="E6" s="5"/>
      <c r="F6" s="5"/>
    </row>
    <row r="7" spans="1:6" ht="25.5">
      <c r="A7" s="18" t="s">
        <v>48</v>
      </c>
      <c r="B7" s="18" t="s">
        <v>143</v>
      </c>
      <c r="C7" s="19" t="s">
        <v>144</v>
      </c>
      <c r="D7" s="19" t="s">
        <v>145</v>
      </c>
      <c r="E7" s="19" t="s">
        <v>31</v>
      </c>
      <c r="F7" s="19" t="s">
        <v>146</v>
      </c>
    </row>
    <row r="8" spans="1:6">
      <c r="A8" s="11" t="s">
        <v>57</v>
      </c>
      <c r="B8" s="8"/>
      <c r="C8" s="9"/>
      <c r="D8" s="9"/>
      <c r="E8" s="9"/>
      <c r="F8" s="9"/>
    </row>
    <row r="9" spans="1:6" ht="25.5">
      <c r="A9" s="11" t="s">
        <v>58</v>
      </c>
      <c r="B9" s="8"/>
      <c r="C9" s="9"/>
      <c r="D9" s="9"/>
      <c r="E9" s="9"/>
      <c r="F9" s="9"/>
    </row>
    <row r="10" spans="1:6" ht="25.5">
      <c r="A10" s="17" t="s">
        <v>59</v>
      </c>
      <c r="B10" s="8"/>
      <c r="C10" s="9"/>
      <c r="D10" s="9"/>
      <c r="E10" s="9"/>
      <c r="F10" s="9"/>
    </row>
    <row r="11" spans="1:6">
      <c r="A11" s="17"/>
      <c r="B11" s="8"/>
      <c r="C11" s="9"/>
      <c r="D11" s="9"/>
      <c r="E11" s="9"/>
      <c r="F11" s="9"/>
    </row>
    <row r="12" spans="1:6">
      <c r="A12" s="11" t="s">
        <v>60</v>
      </c>
      <c r="B12" s="8"/>
      <c r="C12" s="9"/>
      <c r="D12" s="9"/>
      <c r="E12" s="9"/>
      <c r="F12" s="9"/>
    </row>
    <row r="13" spans="1:6">
      <c r="A13" s="20" t="s">
        <v>51</v>
      </c>
      <c r="B13" s="8"/>
      <c r="C13" s="9"/>
      <c r="D13" s="9"/>
      <c r="E13" s="9"/>
      <c r="F13" s="9"/>
    </row>
    <row r="14" spans="1:6">
      <c r="A14" s="13" t="s">
        <v>52</v>
      </c>
      <c r="B14" s="8"/>
      <c r="C14" s="9"/>
      <c r="D14" s="9"/>
      <c r="E14" s="9"/>
      <c r="F14" s="10"/>
    </row>
    <row r="15" spans="1:6">
      <c r="A15" s="20" t="s">
        <v>53</v>
      </c>
      <c r="B15" s="8"/>
      <c r="C15" s="9"/>
      <c r="D15" s="9"/>
      <c r="E15" s="9"/>
      <c r="F15" s="10"/>
    </row>
    <row r="16" spans="1:6">
      <c r="A16" s="13" t="s">
        <v>54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view="pageBreakPreview" topLeftCell="A52" zoomScaleNormal="100" zoomScaleSheetLayoutView="100" workbookViewId="0">
      <selection activeCell="G14" sqref="G14"/>
    </sheetView>
  </sheetViews>
  <sheetFormatPr defaultRowHeight="15"/>
  <cols>
    <col min="1" max="1" width="7.42578125" bestFit="1" customWidth="1"/>
    <col min="2" max="2" width="8.42578125" bestFit="1" customWidth="1"/>
    <col min="3" max="3" width="8.7109375" customWidth="1"/>
    <col min="4" max="4" width="41.7109375" customWidth="1"/>
    <col min="5" max="9" width="25.28515625" customWidth="1"/>
  </cols>
  <sheetData>
    <row r="1" spans="1:9" ht="42" customHeight="1">
      <c r="A1" s="181" t="s">
        <v>142</v>
      </c>
      <c r="B1" s="181"/>
      <c r="C1" s="181"/>
      <c r="D1" s="181"/>
      <c r="E1" s="181"/>
      <c r="F1" s="181"/>
      <c r="G1" s="181"/>
      <c r="H1" s="181"/>
      <c r="I1" s="181"/>
    </row>
    <row r="2" spans="1:9" ht="18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>
      <c r="A3" s="181" t="s">
        <v>17</v>
      </c>
      <c r="B3" s="183"/>
      <c r="C3" s="183"/>
      <c r="D3" s="183"/>
      <c r="E3" s="183"/>
      <c r="F3" s="183"/>
      <c r="G3" s="183"/>
      <c r="H3" s="183"/>
      <c r="I3" s="183"/>
    </row>
    <row r="4" spans="1:9" ht="18">
      <c r="A4" s="4"/>
      <c r="B4" s="4"/>
      <c r="C4" s="4"/>
      <c r="D4" s="4"/>
      <c r="E4" s="4"/>
      <c r="F4" s="4"/>
      <c r="G4" s="4"/>
      <c r="H4" s="5"/>
      <c r="I4" s="5"/>
    </row>
    <row r="5" spans="1:9" ht="25.5">
      <c r="A5" s="248" t="s">
        <v>19</v>
      </c>
      <c r="B5" s="249"/>
      <c r="C5" s="250"/>
      <c r="D5" s="18" t="s">
        <v>20</v>
      </c>
      <c r="E5" s="18" t="s">
        <v>143</v>
      </c>
      <c r="F5" s="19" t="s">
        <v>144</v>
      </c>
      <c r="G5" s="19" t="s">
        <v>145</v>
      </c>
      <c r="H5" s="19" t="s">
        <v>31</v>
      </c>
      <c r="I5" s="19" t="s">
        <v>146</v>
      </c>
    </row>
    <row r="6" spans="1:9" ht="36" customHeight="1">
      <c r="A6" s="242" t="s">
        <v>96</v>
      </c>
      <c r="B6" s="243"/>
      <c r="C6" s="244"/>
      <c r="D6" s="81" t="s">
        <v>97</v>
      </c>
      <c r="E6" s="82"/>
      <c r="F6" s="83">
        <f>F7+F17</f>
        <v>893134.5</v>
      </c>
      <c r="G6" s="83">
        <f t="shared" ref="G6:I6" si="0">G7+G17</f>
        <v>922134.5</v>
      </c>
      <c r="H6" s="83">
        <f t="shared" si="0"/>
        <v>934440.5</v>
      </c>
      <c r="I6" s="83">
        <f t="shared" si="0"/>
        <v>946746.5</v>
      </c>
    </row>
    <row r="7" spans="1:9" s="92" customFormat="1" ht="23.25" customHeight="1">
      <c r="A7" s="230" t="s">
        <v>98</v>
      </c>
      <c r="B7" s="231"/>
      <c r="C7" s="232"/>
      <c r="D7" s="67" t="s">
        <v>99</v>
      </c>
      <c r="E7" s="74"/>
      <c r="F7" s="77">
        <f>F8</f>
        <v>101734.5</v>
      </c>
      <c r="G7" s="77">
        <f>G8</f>
        <v>101734.5</v>
      </c>
      <c r="H7" s="77">
        <f>H8</f>
        <v>101734.5</v>
      </c>
      <c r="I7" s="78">
        <f>I8</f>
        <v>101734.5</v>
      </c>
    </row>
    <row r="8" spans="1:9" s="92" customFormat="1" ht="18" customHeight="1">
      <c r="A8" s="200" t="s">
        <v>100</v>
      </c>
      <c r="B8" s="201"/>
      <c r="C8" s="202"/>
      <c r="D8" s="68" t="s">
        <v>104</v>
      </c>
      <c r="E8" s="69"/>
      <c r="F8" s="93">
        <f>F9</f>
        <v>101734.5</v>
      </c>
      <c r="G8" s="93">
        <f>G11</f>
        <v>101734.5</v>
      </c>
      <c r="H8" s="93">
        <f>H11</f>
        <v>101734.5</v>
      </c>
      <c r="I8" s="107">
        <f>I11</f>
        <v>101734.5</v>
      </c>
    </row>
    <row r="9" spans="1:9" s="92" customFormat="1" ht="15.75" customHeight="1">
      <c r="A9" s="236">
        <v>3</v>
      </c>
      <c r="B9" s="237"/>
      <c r="C9" s="238"/>
      <c r="D9" s="64" t="s">
        <v>10</v>
      </c>
      <c r="E9" s="32"/>
      <c r="F9" s="37">
        <f>F10+F11</f>
        <v>101734.5</v>
      </c>
      <c r="G9" s="36"/>
      <c r="H9" s="36"/>
      <c r="I9" s="38"/>
    </row>
    <row r="10" spans="1:9" s="92" customFormat="1" ht="14.25">
      <c r="A10" s="233">
        <v>31</v>
      </c>
      <c r="B10" s="234"/>
      <c r="C10" s="235"/>
      <c r="D10" s="63" t="s">
        <v>11</v>
      </c>
      <c r="E10" s="32"/>
      <c r="F10" s="36"/>
      <c r="G10" s="36"/>
      <c r="H10" s="36"/>
      <c r="I10" s="38"/>
    </row>
    <row r="11" spans="1:9" s="92" customFormat="1" ht="14.25">
      <c r="A11" s="233">
        <v>32</v>
      </c>
      <c r="B11" s="234"/>
      <c r="C11" s="235"/>
      <c r="D11" s="63" t="s">
        <v>21</v>
      </c>
      <c r="E11" s="32"/>
      <c r="F11" s="36">
        <v>101734.5</v>
      </c>
      <c r="G11" s="36">
        <v>101734.5</v>
      </c>
      <c r="H11" s="36">
        <v>101734.5</v>
      </c>
      <c r="I11" s="38">
        <v>101734.5</v>
      </c>
    </row>
    <row r="12" spans="1:9" s="92" customFormat="1" ht="18.75" customHeight="1">
      <c r="A12" s="230" t="s">
        <v>101</v>
      </c>
      <c r="B12" s="231"/>
      <c r="C12" s="232"/>
      <c r="D12" s="67" t="s">
        <v>102</v>
      </c>
      <c r="E12" s="74"/>
      <c r="F12" s="94"/>
      <c r="G12" s="75"/>
      <c r="H12" s="75"/>
      <c r="I12" s="76"/>
    </row>
    <row r="13" spans="1:9" s="92" customFormat="1" ht="18.75" customHeight="1">
      <c r="A13" s="236">
        <v>3</v>
      </c>
      <c r="B13" s="237"/>
      <c r="C13" s="238"/>
      <c r="D13" s="64" t="s">
        <v>10</v>
      </c>
      <c r="E13" s="32"/>
      <c r="F13" s="37"/>
      <c r="G13" s="36"/>
      <c r="H13" s="36"/>
      <c r="I13" s="38"/>
    </row>
    <row r="14" spans="1:9" s="92" customFormat="1" ht="18.75" customHeight="1">
      <c r="A14" s="233">
        <v>32</v>
      </c>
      <c r="B14" s="234"/>
      <c r="C14" s="235"/>
      <c r="D14" s="63"/>
      <c r="E14" s="32"/>
      <c r="F14" s="36"/>
      <c r="G14" s="36"/>
      <c r="H14" s="36"/>
      <c r="I14" s="38"/>
    </row>
    <row r="15" spans="1:9" s="92" customFormat="1" ht="28.5" customHeight="1">
      <c r="A15" s="246">
        <v>4</v>
      </c>
      <c r="B15" s="246"/>
      <c r="C15" s="246"/>
      <c r="D15" s="72" t="s">
        <v>12</v>
      </c>
      <c r="E15" s="66"/>
      <c r="F15" s="73"/>
      <c r="G15" s="36"/>
      <c r="H15" s="36"/>
      <c r="I15" s="38"/>
    </row>
    <row r="16" spans="1:9" s="92" customFormat="1" ht="21" customHeight="1">
      <c r="A16" s="247">
        <v>42</v>
      </c>
      <c r="B16" s="247"/>
      <c r="C16" s="247"/>
      <c r="D16" s="65" t="s">
        <v>103</v>
      </c>
      <c r="E16" s="95"/>
      <c r="F16" s="96"/>
      <c r="G16" s="36"/>
      <c r="H16" s="36"/>
      <c r="I16" s="38"/>
    </row>
    <row r="17" spans="1:9" s="92" customFormat="1" ht="24" customHeight="1">
      <c r="A17" s="230" t="s">
        <v>105</v>
      </c>
      <c r="B17" s="231"/>
      <c r="C17" s="232"/>
      <c r="D17" s="67" t="s">
        <v>106</v>
      </c>
      <c r="E17" s="149"/>
      <c r="F17" s="150">
        <f t="shared" ref="F17:I18" si="1">F18</f>
        <v>791400</v>
      </c>
      <c r="G17" s="151">
        <f t="shared" si="1"/>
        <v>820400</v>
      </c>
      <c r="H17" s="151">
        <f t="shared" si="1"/>
        <v>832706</v>
      </c>
      <c r="I17" s="152">
        <f t="shared" si="1"/>
        <v>845012</v>
      </c>
    </row>
    <row r="18" spans="1:9" s="92" customFormat="1" ht="20.25" customHeight="1">
      <c r="A18" s="200" t="s">
        <v>107</v>
      </c>
      <c r="B18" s="201"/>
      <c r="C18" s="202"/>
      <c r="D18" s="68" t="s">
        <v>108</v>
      </c>
      <c r="E18" s="98"/>
      <c r="F18" s="99">
        <f t="shared" si="1"/>
        <v>791400</v>
      </c>
      <c r="G18" s="93">
        <f t="shared" si="1"/>
        <v>820400</v>
      </c>
      <c r="H18" s="93">
        <f t="shared" si="1"/>
        <v>832706</v>
      </c>
      <c r="I18" s="107">
        <f t="shared" si="1"/>
        <v>845012</v>
      </c>
    </row>
    <row r="19" spans="1:9" s="92" customFormat="1" ht="15" customHeight="1">
      <c r="A19" s="236">
        <v>3</v>
      </c>
      <c r="B19" s="237"/>
      <c r="C19" s="238"/>
      <c r="D19" s="64" t="s">
        <v>10</v>
      </c>
      <c r="E19" s="100"/>
      <c r="F19" s="109">
        <f>F20+F21</f>
        <v>791400</v>
      </c>
      <c r="G19" s="37">
        <f t="shared" ref="G19:I19" si="2">G20+G21</f>
        <v>820400</v>
      </c>
      <c r="H19" s="37">
        <f t="shared" si="2"/>
        <v>832706</v>
      </c>
      <c r="I19" s="166">
        <f t="shared" si="2"/>
        <v>845012</v>
      </c>
    </row>
    <row r="20" spans="1:9" s="92" customFormat="1" ht="16.5" customHeight="1">
      <c r="A20" s="233">
        <v>31</v>
      </c>
      <c r="B20" s="234"/>
      <c r="C20" s="235"/>
      <c r="D20" s="63" t="s">
        <v>10</v>
      </c>
      <c r="E20" s="100"/>
      <c r="F20" s="108">
        <v>764000</v>
      </c>
      <c r="G20" s="36">
        <v>793000</v>
      </c>
      <c r="H20" s="36">
        <v>804895</v>
      </c>
      <c r="I20" s="38">
        <v>816790</v>
      </c>
    </row>
    <row r="21" spans="1:9" s="92" customFormat="1" ht="16.5" customHeight="1">
      <c r="A21" s="233">
        <v>32</v>
      </c>
      <c r="B21" s="234"/>
      <c r="C21" s="235"/>
      <c r="D21" s="63" t="s">
        <v>21</v>
      </c>
      <c r="E21" s="100"/>
      <c r="F21" s="108">
        <v>27400</v>
      </c>
      <c r="G21" s="36">
        <f>26000+1400</f>
        <v>27400</v>
      </c>
      <c r="H21" s="36">
        <v>27811</v>
      </c>
      <c r="I21" s="38">
        <v>28222</v>
      </c>
    </row>
    <row r="22" spans="1:9" s="92" customFormat="1" ht="29.25" customHeight="1">
      <c r="A22" s="242" t="s">
        <v>113</v>
      </c>
      <c r="B22" s="243"/>
      <c r="C22" s="244"/>
      <c r="D22" s="81" t="s">
        <v>114</v>
      </c>
      <c r="E22" s="82"/>
      <c r="F22" s="83">
        <f>F30+F50+F54+F71+F75+F61</f>
        <v>160815.07</v>
      </c>
      <c r="G22" s="83">
        <f>G30+G50+G54+G61+G72+G75</f>
        <v>150626.72</v>
      </c>
      <c r="H22" s="83">
        <f>H30+H50+H54+H61+H71+H75</f>
        <v>152886.12</v>
      </c>
      <c r="I22" s="83">
        <f>I30+I50+I54+I61+I71+I75</f>
        <v>155145.52000000002</v>
      </c>
    </row>
    <row r="23" spans="1:9" s="92" customFormat="1" ht="22.5" customHeight="1">
      <c r="A23" s="230" t="s">
        <v>109</v>
      </c>
      <c r="B23" s="231"/>
      <c r="C23" s="232"/>
      <c r="D23" s="67" t="s">
        <v>110</v>
      </c>
      <c r="E23" s="97"/>
      <c r="F23" s="101"/>
      <c r="G23" s="88"/>
      <c r="H23" s="88"/>
      <c r="I23" s="89"/>
    </row>
    <row r="24" spans="1:9" s="92" customFormat="1" ht="17.25" customHeight="1">
      <c r="A24" s="200" t="s">
        <v>111</v>
      </c>
      <c r="B24" s="201"/>
      <c r="C24" s="202"/>
      <c r="D24" s="68" t="s">
        <v>112</v>
      </c>
      <c r="E24" s="98"/>
      <c r="F24" s="99"/>
      <c r="G24" s="79"/>
      <c r="H24" s="79"/>
      <c r="I24" s="80"/>
    </row>
    <row r="25" spans="1:9" s="92" customFormat="1" ht="15" customHeight="1">
      <c r="A25" s="221">
        <v>3</v>
      </c>
      <c r="B25" s="222"/>
      <c r="C25" s="223"/>
      <c r="D25" s="64" t="s">
        <v>10</v>
      </c>
      <c r="E25" s="100"/>
      <c r="F25" s="102"/>
      <c r="G25" s="41"/>
      <c r="H25" s="41"/>
      <c r="I25" s="51"/>
    </row>
    <row r="26" spans="1:9" s="92" customFormat="1" ht="15" customHeight="1">
      <c r="A26" s="218">
        <v>32</v>
      </c>
      <c r="B26" s="219"/>
      <c r="C26" s="220"/>
      <c r="D26" s="84" t="s">
        <v>21</v>
      </c>
      <c r="E26" s="100"/>
      <c r="F26" s="108"/>
      <c r="G26" s="41"/>
      <c r="H26" s="41"/>
      <c r="I26" s="51"/>
    </row>
    <row r="27" spans="1:9" s="92" customFormat="1" ht="21.75" customHeight="1">
      <c r="A27" s="230" t="s">
        <v>115</v>
      </c>
      <c r="B27" s="231"/>
      <c r="C27" s="232"/>
      <c r="D27" s="67" t="s">
        <v>116</v>
      </c>
      <c r="E27" s="103"/>
      <c r="F27" s="101"/>
      <c r="G27" s="75"/>
      <c r="H27" s="75"/>
      <c r="I27" s="76"/>
    </row>
    <row r="28" spans="1:9" s="92" customFormat="1" ht="15" customHeight="1">
      <c r="A28" s="239">
        <v>4</v>
      </c>
      <c r="B28" s="240"/>
      <c r="C28" s="241"/>
      <c r="D28" s="27" t="s">
        <v>12</v>
      </c>
      <c r="E28" s="104"/>
      <c r="F28" s="102"/>
      <c r="G28" s="41"/>
      <c r="H28" s="41"/>
      <c r="I28" s="51"/>
    </row>
    <row r="29" spans="1:9" s="92" customFormat="1" ht="15" customHeight="1">
      <c r="A29" s="227">
        <v>42</v>
      </c>
      <c r="B29" s="228"/>
      <c r="C29" s="229"/>
      <c r="D29" s="84" t="s">
        <v>117</v>
      </c>
      <c r="E29" s="104"/>
      <c r="F29" s="96"/>
      <c r="G29" s="41"/>
      <c r="H29" s="41"/>
      <c r="I29" s="51"/>
    </row>
    <row r="30" spans="1:9" s="92" customFormat="1" ht="21.75" customHeight="1">
      <c r="A30" s="230" t="s">
        <v>118</v>
      </c>
      <c r="B30" s="231"/>
      <c r="C30" s="232"/>
      <c r="D30" s="67" t="s">
        <v>119</v>
      </c>
      <c r="E30" s="105"/>
      <c r="F30" s="101">
        <f>F37+F41+F47</f>
        <v>27690.27</v>
      </c>
      <c r="G30" s="115">
        <f t="shared" ref="G30:I30" si="3">G37+G41+G47</f>
        <v>29390.79</v>
      </c>
      <c r="H30" s="115">
        <f t="shared" si="3"/>
        <v>29831.65</v>
      </c>
      <c r="I30" s="116">
        <f t="shared" si="3"/>
        <v>30272.510000000002</v>
      </c>
    </row>
    <row r="31" spans="1:9" s="92" customFormat="1" ht="15" customHeight="1">
      <c r="A31" s="200" t="s">
        <v>120</v>
      </c>
      <c r="B31" s="201"/>
      <c r="C31" s="202"/>
      <c r="D31" s="68" t="s">
        <v>121</v>
      </c>
      <c r="E31" s="106"/>
      <c r="F31" s="99"/>
      <c r="G31" s="70"/>
      <c r="H31" s="70"/>
      <c r="I31" s="71"/>
    </row>
    <row r="32" spans="1:9" s="92" customFormat="1" ht="15" customHeight="1">
      <c r="A32" s="221">
        <v>3</v>
      </c>
      <c r="B32" s="222"/>
      <c r="C32" s="223"/>
      <c r="D32" s="27" t="s">
        <v>10</v>
      </c>
      <c r="E32" s="104"/>
      <c r="F32" s="109"/>
      <c r="G32" s="41"/>
      <c r="H32" s="41"/>
      <c r="I32" s="51"/>
    </row>
    <row r="33" spans="1:9" s="92" customFormat="1" ht="15" customHeight="1">
      <c r="A33" s="218">
        <v>32</v>
      </c>
      <c r="B33" s="219"/>
      <c r="C33" s="220"/>
      <c r="D33" s="84" t="s">
        <v>21</v>
      </c>
      <c r="E33" s="104"/>
      <c r="F33" s="96"/>
      <c r="G33" s="41"/>
      <c r="H33" s="41"/>
      <c r="I33" s="51"/>
    </row>
    <row r="34" spans="1:9" s="92" customFormat="1" ht="15" customHeight="1">
      <c r="A34" s="200" t="s">
        <v>122</v>
      </c>
      <c r="B34" s="201"/>
      <c r="C34" s="202"/>
      <c r="D34" s="68" t="s">
        <v>123</v>
      </c>
      <c r="E34" s="106"/>
      <c r="F34" s="99"/>
      <c r="G34" s="70"/>
      <c r="H34" s="70"/>
      <c r="I34" s="71"/>
    </row>
    <row r="35" spans="1:9" s="92" customFormat="1" ht="15" customHeight="1">
      <c r="A35" s="221">
        <v>3</v>
      </c>
      <c r="B35" s="222"/>
      <c r="C35" s="223"/>
      <c r="D35" s="27" t="s">
        <v>10</v>
      </c>
      <c r="E35" s="104"/>
      <c r="F35" s="102"/>
      <c r="G35" s="41"/>
      <c r="H35" s="41"/>
      <c r="I35" s="51"/>
    </row>
    <row r="36" spans="1:9" s="92" customFormat="1" ht="15" customHeight="1">
      <c r="A36" s="218">
        <v>32</v>
      </c>
      <c r="B36" s="219"/>
      <c r="C36" s="220"/>
      <c r="D36" s="84" t="s">
        <v>21</v>
      </c>
      <c r="E36" s="104"/>
      <c r="F36" s="96"/>
      <c r="G36" s="41"/>
      <c r="H36" s="41"/>
      <c r="I36" s="51"/>
    </row>
    <row r="37" spans="1:9" s="92" customFormat="1" ht="15" customHeight="1">
      <c r="A37" s="200" t="s">
        <v>124</v>
      </c>
      <c r="B37" s="201"/>
      <c r="C37" s="202"/>
      <c r="D37" s="68" t="s">
        <v>125</v>
      </c>
      <c r="E37" s="106"/>
      <c r="F37" s="99">
        <v>590.27</v>
      </c>
      <c r="G37" s="93">
        <f>G38</f>
        <v>2290.79</v>
      </c>
      <c r="H37" s="93">
        <f>H38</f>
        <v>2325.15</v>
      </c>
      <c r="I37" s="107">
        <f>I38</f>
        <v>2359.5100000000002</v>
      </c>
    </row>
    <row r="38" spans="1:9" s="92" customFormat="1" ht="15" customHeight="1">
      <c r="A38" s="221">
        <v>3</v>
      </c>
      <c r="B38" s="222"/>
      <c r="C38" s="223"/>
      <c r="D38" s="27" t="s">
        <v>10</v>
      </c>
      <c r="E38" s="104"/>
      <c r="F38" s="163">
        <f>F39+F40</f>
        <v>590.27</v>
      </c>
      <c r="G38" s="164">
        <f t="shared" ref="G38:I38" si="4">G39+G40</f>
        <v>2290.79</v>
      </c>
      <c r="H38" s="164">
        <f t="shared" si="4"/>
        <v>2325.15</v>
      </c>
      <c r="I38" s="165">
        <f t="shared" si="4"/>
        <v>2359.5100000000002</v>
      </c>
    </row>
    <row r="39" spans="1:9" s="92" customFormat="1" ht="15" customHeight="1">
      <c r="A39" s="218">
        <v>31</v>
      </c>
      <c r="B39" s="219"/>
      <c r="C39" s="220"/>
      <c r="D39" s="159" t="s">
        <v>11</v>
      </c>
      <c r="E39" s="104"/>
      <c r="F39" s="108">
        <v>290.79000000000002</v>
      </c>
      <c r="G39" s="41">
        <v>290.79000000000002</v>
      </c>
      <c r="H39" s="41">
        <v>295.14999999999998</v>
      </c>
      <c r="I39" s="51">
        <v>299.51</v>
      </c>
    </row>
    <row r="40" spans="1:9" s="92" customFormat="1" ht="15" customHeight="1">
      <c r="A40" s="218">
        <v>32</v>
      </c>
      <c r="B40" s="219"/>
      <c r="C40" s="220"/>
      <c r="D40" s="84" t="s">
        <v>21</v>
      </c>
      <c r="E40" s="104"/>
      <c r="F40" s="108">
        <v>299.48</v>
      </c>
      <c r="G40" s="41">
        <v>2000</v>
      </c>
      <c r="H40" s="41">
        <v>2030</v>
      </c>
      <c r="I40" s="51">
        <v>2060</v>
      </c>
    </row>
    <row r="41" spans="1:9" s="92" customFormat="1" ht="15" customHeight="1">
      <c r="A41" s="200" t="s">
        <v>107</v>
      </c>
      <c r="B41" s="201"/>
      <c r="C41" s="202"/>
      <c r="D41" s="68" t="s">
        <v>108</v>
      </c>
      <c r="E41" s="106"/>
      <c r="F41" s="99">
        <f>F42+F45</f>
        <v>2100</v>
      </c>
      <c r="G41" s="93">
        <f>G42+G45</f>
        <v>2100</v>
      </c>
      <c r="H41" s="93">
        <f t="shared" ref="H41:I41" si="5">H42+H45</f>
        <v>2131.5</v>
      </c>
      <c r="I41" s="107">
        <f t="shared" si="5"/>
        <v>2163</v>
      </c>
    </row>
    <row r="42" spans="1:9" s="92" customFormat="1" ht="15" customHeight="1">
      <c r="A42" s="221">
        <v>3</v>
      </c>
      <c r="B42" s="222"/>
      <c r="C42" s="223"/>
      <c r="D42" s="27" t="s">
        <v>10</v>
      </c>
      <c r="E42" s="104"/>
      <c r="F42" s="109">
        <f>F43+F44</f>
        <v>1100</v>
      </c>
      <c r="G42" s="43">
        <f t="shared" ref="G42:I42" si="6">G43+G44</f>
        <v>1100</v>
      </c>
      <c r="H42" s="43">
        <f t="shared" si="6"/>
        <v>1116.5</v>
      </c>
      <c r="I42" s="47">
        <f t="shared" si="6"/>
        <v>1133</v>
      </c>
    </row>
    <row r="43" spans="1:9" s="92" customFormat="1" ht="15" customHeight="1">
      <c r="A43" s="218">
        <v>31</v>
      </c>
      <c r="B43" s="219"/>
      <c r="C43" s="220"/>
      <c r="D43" s="84" t="s">
        <v>11</v>
      </c>
      <c r="E43" s="104"/>
      <c r="F43" s="108">
        <v>700</v>
      </c>
      <c r="G43" s="41">
        <v>700</v>
      </c>
      <c r="H43" s="41">
        <v>710.5</v>
      </c>
      <c r="I43" s="51">
        <v>721</v>
      </c>
    </row>
    <row r="44" spans="1:9" s="92" customFormat="1" ht="15" customHeight="1">
      <c r="A44" s="218">
        <v>32</v>
      </c>
      <c r="B44" s="219"/>
      <c r="C44" s="220"/>
      <c r="D44" s="84" t="s">
        <v>21</v>
      </c>
      <c r="E44" s="104"/>
      <c r="F44" s="108">
        <v>400</v>
      </c>
      <c r="G44" s="41">
        <v>400</v>
      </c>
      <c r="H44" s="41">
        <v>406</v>
      </c>
      <c r="I44" s="51">
        <v>412</v>
      </c>
    </row>
    <row r="45" spans="1:9" s="92" customFormat="1" ht="15" customHeight="1">
      <c r="A45" s="221">
        <v>4</v>
      </c>
      <c r="B45" s="222"/>
      <c r="C45" s="223"/>
      <c r="D45" s="27" t="s">
        <v>12</v>
      </c>
      <c r="E45" s="104"/>
      <c r="F45" s="109">
        <v>1000</v>
      </c>
      <c r="G45" s="43">
        <v>1000</v>
      </c>
      <c r="H45" s="43">
        <v>1015</v>
      </c>
      <c r="I45" s="47">
        <v>1030</v>
      </c>
    </row>
    <row r="46" spans="1:9" ht="18" customHeight="1">
      <c r="A46" s="218">
        <v>42</v>
      </c>
      <c r="B46" s="219"/>
      <c r="C46" s="220"/>
      <c r="D46" s="84" t="s">
        <v>126</v>
      </c>
      <c r="E46" s="90"/>
      <c r="F46" s="108">
        <v>1000</v>
      </c>
      <c r="G46" s="41">
        <v>1000</v>
      </c>
      <c r="H46" s="41">
        <v>1015</v>
      </c>
      <c r="I46" s="51">
        <v>1030</v>
      </c>
    </row>
    <row r="47" spans="1:9" ht="15" customHeight="1">
      <c r="A47" s="200" t="s">
        <v>127</v>
      </c>
      <c r="B47" s="201"/>
      <c r="C47" s="202"/>
      <c r="D47" s="68" t="s">
        <v>128</v>
      </c>
      <c r="E47" s="106"/>
      <c r="F47" s="99">
        <v>25000</v>
      </c>
      <c r="G47" s="93">
        <v>25000</v>
      </c>
      <c r="H47" s="93">
        <v>25375</v>
      </c>
      <c r="I47" s="107">
        <v>25750</v>
      </c>
    </row>
    <row r="48" spans="1:9" ht="15" customHeight="1">
      <c r="A48" s="221">
        <v>3</v>
      </c>
      <c r="B48" s="222"/>
      <c r="C48" s="223"/>
      <c r="D48" s="84" t="s">
        <v>10</v>
      </c>
      <c r="E48" s="90"/>
      <c r="F48" s="109">
        <v>25000</v>
      </c>
      <c r="G48" s="43">
        <v>25000</v>
      </c>
      <c r="H48" s="43">
        <v>25375</v>
      </c>
      <c r="I48" s="47">
        <v>25750</v>
      </c>
    </row>
    <row r="49" spans="1:10" ht="22.5" customHeight="1">
      <c r="A49" s="218">
        <v>37</v>
      </c>
      <c r="B49" s="219"/>
      <c r="C49" s="220"/>
      <c r="D49" s="84" t="s">
        <v>129</v>
      </c>
      <c r="E49" s="90"/>
      <c r="F49" s="108">
        <v>25000</v>
      </c>
      <c r="G49" s="41">
        <v>25000</v>
      </c>
      <c r="H49" s="41">
        <v>25375</v>
      </c>
      <c r="I49" s="51">
        <v>25750</v>
      </c>
    </row>
    <row r="50" spans="1:10" ht="22.5" customHeight="1">
      <c r="A50" s="215" t="s">
        <v>130</v>
      </c>
      <c r="B50" s="216"/>
      <c r="C50" s="217"/>
      <c r="D50" s="111" t="s">
        <v>131</v>
      </c>
      <c r="E50" s="112"/>
      <c r="F50" s="101">
        <v>1922.93</v>
      </c>
      <c r="G50" s="160">
        <f t="shared" ref="G50:I52" si="7">G51</f>
        <v>3135.93</v>
      </c>
      <c r="H50" s="160">
        <f t="shared" si="7"/>
        <v>3182.9700000000003</v>
      </c>
      <c r="I50" s="161">
        <f t="shared" si="7"/>
        <v>3230.01</v>
      </c>
    </row>
    <row r="51" spans="1:10" ht="15" customHeight="1">
      <c r="A51" s="200" t="s">
        <v>124</v>
      </c>
      <c r="B51" s="201"/>
      <c r="C51" s="202"/>
      <c r="D51" s="68" t="s">
        <v>125</v>
      </c>
      <c r="E51" s="113"/>
      <c r="F51" s="99">
        <v>1922.93</v>
      </c>
      <c r="G51" s="93">
        <f t="shared" si="7"/>
        <v>3135.93</v>
      </c>
      <c r="H51" s="93">
        <f t="shared" si="7"/>
        <v>3182.9700000000003</v>
      </c>
      <c r="I51" s="93">
        <f t="shared" si="7"/>
        <v>3230.01</v>
      </c>
      <c r="J51" s="162"/>
    </row>
    <row r="52" spans="1:10" ht="15" customHeight="1">
      <c r="A52" s="221">
        <v>3</v>
      </c>
      <c r="B52" s="222"/>
      <c r="C52" s="223"/>
      <c r="D52" s="27" t="s">
        <v>10</v>
      </c>
      <c r="E52" s="90"/>
      <c r="F52" s="109">
        <v>1922.93</v>
      </c>
      <c r="G52" s="43">
        <f t="shared" si="7"/>
        <v>3135.93</v>
      </c>
      <c r="H52" s="43">
        <f t="shared" si="7"/>
        <v>3182.9700000000003</v>
      </c>
      <c r="I52" s="43">
        <f t="shared" si="7"/>
        <v>3230.01</v>
      </c>
    </row>
    <row r="53" spans="1:10" ht="15" customHeight="1">
      <c r="A53" s="218">
        <v>32</v>
      </c>
      <c r="B53" s="219"/>
      <c r="C53" s="220"/>
      <c r="D53" s="84" t="s">
        <v>21</v>
      </c>
      <c r="E53" s="90"/>
      <c r="F53" s="96">
        <v>1922.93</v>
      </c>
      <c r="G53" s="41">
        <f>2000+635.93+500</f>
        <v>3135.93</v>
      </c>
      <c r="H53" s="41">
        <f>2030+645.47+507.5</f>
        <v>3182.9700000000003</v>
      </c>
      <c r="I53" s="41">
        <f>2060+655.01+515</f>
        <v>3230.01</v>
      </c>
    </row>
    <row r="54" spans="1:10" ht="21" customHeight="1">
      <c r="A54" s="215" t="s">
        <v>132</v>
      </c>
      <c r="B54" s="216"/>
      <c r="C54" s="217"/>
      <c r="D54" s="111" t="s">
        <v>133</v>
      </c>
      <c r="E54" s="87"/>
      <c r="F54" s="101">
        <f>F55+F58</f>
        <v>30990.239999999998</v>
      </c>
      <c r="G54" s="115">
        <v>20000</v>
      </c>
      <c r="H54" s="115">
        <v>20300</v>
      </c>
      <c r="I54" s="116">
        <v>20600</v>
      </c>
    </row>
    <row r="55" spans="1:10" ht="15" customHeight="1">
      <c r="A55" s="200" t="s">
        <v>124</v>
      </c>
      <c r="B55" s="201"/>
      <c r="C55" s="202"/>
      <c r="D55" s="157" t="s">
        <v>125</v>
      </c>
      <c r="E55" s="91"/>
      <c r="F55" s="99">
        <v>10990.24</v>
      </c>
      <c r="G55" s="93">
        <v>0</v>
      </c>
      <c r="H55" s="93">
        <v>0</v>
      </c>
      <c r="I55" s="107">
        <v>0</v>
      </c>
    </row>
    <row r="56" spans="1:10" ht="15" customHeight="1">
      <c r="A56" s="221">
        <v>4</v>
      </c>
      <c r="B56" s="222"/>
      <c r="C56" s="223"/>
      <c r="D56" s="158" t="s">
        <v>133</v>
      </c>
      <c r="E56" s="90"/>
      <c r="F56" s="109">
        <v>10990.24</v>
      </c>
      <c r="G56" s="43">
        <v>0</v>
      </c>
      <c r="H56" s="43">
        <v>0</v>
      </c>
      <c r="I56" s="47">
        <v>0</v>
      </c>
    </row>
    <row r="57" spans="1:10" ht="15" customHeight="1">
      <c r="A57" s="218">
        <v>42</v>
      </c>
      <c r="B57" s="219"/>
      <c r="C57" s="220"/>
      <c r="D57" s="84" t="s">
        <v>133</v>
      </c>
      <c r="E57" s="90"/>
      <c r="F57" s="108">
        <v>10990.24</v>
      </c>
      <c r="G57" s="41">
        <v>0</v>
      </c>
      <c r="H57" s="41">
        <v>0</v>
      </c>
      <c r="I57" s="51">
        <v>0</v>
      </c>
    </row>
    <row r="58" spans="1:10" ht="15" customHeight="1">
      <c r="A58" s="200" t="s">
        <v>107</v>
      </c>
      <c r="B58" s="201"/>
      <c r="C58" s="202"/>
      <c r="D58" s="157" t="s">
        <v>108</v>
      </c>
      <c r="E58" s="91"/>
      <c r="F58" s="99">
        <v>20000</v>
      </c>
      <c r="G58" s="93">
        <v>20000</v>
      </c>
      <c r="H58" s="93">
        <v>20300</v>
      </c>
      <c r="I58" s="107">
        <v>20600</v>
      </c>
    </row>
    <row r="59" spans="1:10" ht="15" customHeight="1">
      <c r="A59" s="221">
        <v>4</v>
      </c>
      <c r="B59" s="222"/>
      <c r="C59" s="223"/>
      <c r="D59" s="158" t="s">
        <v>133</v>
      </c>
      <c r="E59" s="90"/>
      <c r="F59" s="109">
        <v>20000</v>
      </c>
      <c r="G59" s="43">
        <v>20000</v>
      </c>
      <c r="H59" s="43">
        <v>20300</v>
      </c>
      <c r="I59" s="47">
        <v>20600</v>
      </c>
    </row>
    <row r="60" spans="1:10" ht="15" customHeight="1">
      <c r="A60" s="218">
        <v>42</v>
      </c>
      <c r="B60" s="219"/>
      <c r="C60" s="220"/>
      <c r="D60" s="159" t="s">
        <v>133</v>
      </c>
      <c r="E60" s="90"/>
      <c r="F60" s="108">
        <v>20000</v>
      </c>
      <c r="G60" s="41">
        <v>20000</v>
      </c>
      <c r="H60" s="41">
        <v>20300</v>
      </c>
      <c r="I60" s="51">
        <v>20600</v>
      </c>
    </row>
    <row r="61" spans="1:10" ht="19.5" customHeight="1">
      <c r="A61" s="215" t="s">
        <v>134</v>
      </c>
      <c r="B61" s="216"/>
      <c r="C61" s="217"/>
      <c r="D61" s="111" t="s">
        <v>135</v>
      </c>
      <c r="E61" s="87"/>
      <c r="F61" s="101">
        <f>F62+F64+F67</f>
        <v>49711.630000000005</v>
      </c>
      <c r="G61" s="115">
        <f>G62+G64+G67</f>
        <v>47600</v>
      </c>
      <c r="H61" s="115">
        <f>H62+H64+H67</f>
        <v>48314</v>
      </c>
      <c r="I61" s="116">
        <f>I62+I64+I67</f>
        <v>49028</v>
      </c>
    </row>
    <row r="62" spans="1:10" ht="15" customHeight="1">
      <c r="A62" s="200" t="s">
        <v>122</v>
      </c>
      <c r="B62" s="201"/>
      <c r="C62" s="202"/>
      <c r="D62" s="110" t="s">
        <v>123</v>
      </c>
      <c r="E62" s="86"/>
      <c r="F62" s="99">
        <v>8000</v>
      </c>
      <c r="G62" s="93">
        <v>8000</v>
      </c>
      <c r="H62" s="93">
        <v>8120</v>
      </c>
      <c r="I62" s="107">
        <v>8240</v>
      </c>
    </row>
    <row r="63" spans="1:10" ht="15" customHeight="1">
      <c r="A63" s="218">
        <v>32</v>
      </c>
      <c r="B63" s="219"/>
      <c r="C63" s="220"/>
      <c r="D63" s="84" t="s">
        <v>150</v>
      </c>
      <c r="E63" s="85"/>
      <c r="F63" s="108">
        <v>8000</v>
      </c>
      <c r="G63" s="41">
        <v>8000</v>
      </c>
      <c r="H63" s="41">
        <v>8120</v>
      </c>
      <c r="I63" s="51">
        <v>8240</v>
      </c>
    </row>
    <row r="64" spans="1:10" ht="15" customHeight="1">
      <c r="A64" s="200" t="s">
        <v>124</v>
      </c>
      <c r="B64" s="201"/>
      <c r="C64" s="202"/>
      <c r="D64" s="68" t="s">
        <v>125</v>
      </c>
      <c r="E64" s="86"/>
      <c r="F64" s="99">
        <v>3111.63</v>
      </c>
      <c r="G64" s="93">
        <v>2000</v>
      </c>
      <c r="H64" s="93">
        <v>2030</v>
      </c>
      <c r="I64" s="107">
        <v>2060</v>
      </c>
    </row>
    <row r="65" spans="1:9" ht="15" customHeight="1">
      <c r="A65" s="203">
        <v>3</v>
      </c>
      <c r="B65" s="204"/>
      <c r="C65" s="205"/>
      <c r="D65" s="84" t="s">
        <v>10</v>
      </c>
      <c r="E65" s="85"/>
      <c r="F65" s="109">
        <v>3111.63</v>
      </c>
      <c r="G65" s="43">
        <v>2000</v>
      </c>
      <c r="H65" s="43">
        <v>2030</v>
      </c>
      <c r="I65" s="47">
        <v>2060</v>
      </c>
    </row>
    <row r="66" spans="1:9" ht="15" customHeight="1">
      <c r="A66" s="224">
        <v>32</v>
      </c>
      <c r="B66" s="225"/>
      <c r="C66" s="226"/>
      <c r="D66" s="117" t="s">
        <v>21</v>
      </c>
      <c r="E66" s="85"/>
      <c r="F66" s="108">
        <v>3111.63</v>
      </c>
      <c r="G66" s="41">
        <v>2000</v>
      </c>
      <c r="H66" s="41">
        <v>2030</v>
      </c>
      <c r="I66" s="51">
        <v>2060</v>
      </c>
    </row>
    <row r="67" spans="1:9" ht="15" customHeight="1">
      <c r="A67" s="200" t="s">
        <v>127</v>
      </c>
      <c r="B67" s="201"/>
      <c r="C67" s="202"/>
      <c r="D67" s="156" t="s">
        <v>128</v>
      </c>
      <c r="E67" s="86"/>
      <c r="F67" s="99">
        <f>F69+F70</f>
        <v>38600</v>
      </c>
      <c r="G67" s="93">
        <v>37600</v>
      </c>
      <c r="H67" s="93">
        <v>38164</v>
      </c>
      <c r="I67" s="107">
        <v>38728</v>
      </c>
    </row>
    <row r="68" spans="1:9" ht="15" customHeight="1">
      <c r="A68" s="203">
        <v>3</v>
      </c>
      <c r="B68" s="204"/>
      <c r="C68" s="205"/>
      <c r="D68" s="84" t="s">
        <v>10</v>
      </c>
      <c r="E68" s="85"/>
      <c r="F68" s="109">
        <f>F69+F70</f>
        <v>38600</v>
      </c>
      <c r="G68" s="43">
        <f>G69+G70</f>
        <v>37600</v>
      </c>
      <c r="H68" s="43">
        <f t="shared" ref="H68:I68" si="8">H69+H70</f>
        <v>38164</v>
      </c>
      <c r="I68" s="47">
        <f t="shared" si="8"/>
        <v>38728</v>
      </c>
    </row>
    <row r="69" spans="1:9" ht="15" customHeight="1">
      <c r="A69" s="218">
        <v>31</v>
      </c>
      <c r="B69" s="219"/>
      <c r="C69" s="220"/>
      <c r="D69" s="84" t="s">
        <v>11</v>
      </c>
      <c r="E69" s="90"/>
      <c r="F69" s="108">
        <f>30000+1000+5500</f>
        <v>36500</v>
      </c>
      <c r="G69" s="41">
        <v>36500</v>
      </c>
      <c r="H69" s="41">
        <f>30450+1015+5582.5</f>
        <v>37047.5</v>
      </c>
      <c r="I69" s="51">
        <f>30900+1030+5665</f>
        <v>37595</v>
      </c>
    </row>
    <row r="70" spans="1:9" ht="15" customHeight="1">
      <c r="A70" s="218">
        <v>32</v>
      </c>
      <c r="B70" s="219"/>
      <c r="C70" s="220"/>
      <c r="D70" s="84" t="s">
        <v>21</v>
      </c>
      <c r="E70" s="90"/>
      <c r="F70" s="108">
        <v>2100</v>
      </c>
      <c r="G70" s="41">
        <v>1100</v>
      </c>
      <c r="H70" s="41">
        <f>1015+101.5</f>
        <v>1116.5</v>
      </c>
      <c r="I70" s="51">
        <f>103+1030</f>
        <v>1133</v>
      </c>
    </row>
    <row r="71" spans="1:9" ht="18.75" customHeight="1">
      <c r="A71" s="215" t="s">
        <v>136</v>
      </c>
      <c r="B71" s="216"/>
      <c r="C71" s="217"/>
      <c r="D71" s="111" t="s">
        <v>137</v>
      </c>
      <c r="E71" s="87"/>
      <c r="F71" s="101">
        <v>50000</v>
      </c>
      <c r="G71" s="115">
        <v>50000</v>
      </c>
      <c r="H71" s="115">
        <v>50750</v>
      </c>
      <c r="I71" s="116">
        <v>51500</v>
      </c>
    </row>
    <row r="72" spans="1:9" ht="15" customHeight="1">
      <c r="A72" s="200" t="s">
        <v>107</v>
      </c>
      <c r="B72" s="201"/>
      <c r="C72" s="202"/>
      <c r="D72" s="114"/>
      <c r="E72" s="91"/>
      <c r="F72" s="99">
        <v>50000</v>
      </c>
      <c r="G72" s="93">
        <v>50000</v>
      </c>
      <c r="H72" s="93">
        <v>50750</v>
      </c>
      <c r="I72" s="107">
        <v>51500</v>
      </c>
    </row>
    <row r="73" spans="1:9" ht="15" customHeight="1">
      <c r="A73" s="203">
        <v>3</v>
      </c>
      <c r="B73" s="204"/>
      <c r="C73" s="205"/>
      <c r="D73" s="84" t="s">
        <v>10</v>
      </c>
      <c r="E73" s="90"/>
      <c r="F73" s="109">
        <v>50000</v>
      </c>
      <c r="G73" s="43">
        <v>50000</v>
      </c>
      <c r="H73" s="43">
        <v>50750</v>
      </c>
      <c r="I73" s="47">
        <v>51500</v>
      </c>
    </row>
    <row r="74" spans="1:9" ht="15" customHeight="1">
      <c r="A74" s="218">
        <v>32</v>
      </c>
      <c r="B74" s="219"/>
      <c r="C74" s="220"/>
      <c r="D74" s="84" t="s">
        <v>21</v>
      </c>
      <c r="E74" s="90"/>
      <c r="F74" s="108">
        <v>50000</v>
      </c>
      <c r="G74" s="41">
        <v>50000</v>
      </c>
      <c r="H74" s="41">
        <v>50750</v>
      </c>
      <c r="I74" s="51">
        <v>51500</v>
      </c>
    </row>
    <row r="75" spans="1:9" ht="19.5" customHeight="1">
      <c r="A75" s="215" t="s">
        <v>138</v>
      </c>
      <c r="B75" s="216"/>
      <c r="C75" s="217"/>
      <c r="D75" s="111" t="s">
        <v>139</v>
      </c>
      <c r="E75" s="87"/>
      <c r="F75" s="101">
        <v>500</v>
      </c>
      <c r="G75" s="88">
        <v>500</v>
      </c>
      <c r="H75" s="88">
        <v>507.5</v>
      </c>
      <c r="I75" s="89">
        <v>515</v>
      </c>
    </row>
    <row r="76" spans="1:9" ht="15" customHeight="1">
      <c r="A76" s="200" t="s">
        <v>107</v>
      </c>
      <c r="B76" s="201"/>
      <c r="C76" s="202"/>
      <c r="D76" s="114" t="s">
        <v>108</v>
      </c>
      <c r="E76" s="91"/>
      <c r="F76" s="99">
        <v>500</v>
      </c>
      <c r="G76" s="93">
        <v>500</v>
      </c>
      <c r="H76" s="93">
        <v>507.5</v>
      </c>
      <c r="I76" s="107">
        <v>515</v>
      </c>
    </row>
    <row r="77" spans="1:9" ht="15" customHeight="1">
      <c r="A77" s="203">
        <v>3</v>
      </c>
      <c r="B77" s="204"/>
      <c r="C77" s="205"/>
      <c r="D77" s="84" t="s">
        <v>10</v>
      </c>
      <c r="E77" s="90"/>
      <c r="F77" s="109">
        <v>500</v>
      </c>
      <c r="G77" s="43">
        <v>500</v>
      </c>
      <c r="H77" s="43">
        <v>507.5</v>
      </c>
      <c r="I77" s="47">
        <v>515</v>
      </c>
    </row>
    <row r="78" spans="1:9" ht="15" customHeight="1">
      <c r="A78" s="218">
        <v>38</v>
      </c>
      <c r="B78" s="219"/>
      <c r="C78" s="220"/>
      <c r="D78" s="84" t="s">
        <v>140</v>
      </c>
      <c r="E78" s="90"/>
      <c r="F78" s="108">
        <v>500</v>
      </c>
      <c r="G78" s="41">
        <v>500</v>
      </c>
      <c r="H78" s="41">
        <v>507.5</v>
      </c>
      <c r="I78" s="51">
        <v>515</v>
      </c>
    </row>
    <row r="79" spans="1:9" ht="15" customHeight="1">
      <c r="A79" s="218"/>
      <c r="B79" s="219"/>
      <c r="C79" s="220"/>
      <c r="D79" s="84"/>
      <c r="E79" s="90"/>
      <c r="F79" s="96"/>
      <c r="G79" s="41"/>
      <c r="H79" s="41"/>
      <c r="I79" s="51"/>
    </row>
    <row r="80" spans="1:9">
      <c r="A80" s="214"/>
      <c r="B80" s="214"/>
      <c r="C80" s="214"/>
    </row>
    <row r="81" spans="1:9" ht="15" customHeight="1">
      <c r="A81" s="208" t="s">
        <v>141</v>
      </c>
      <c r="B81" s="209"/>
      <c r="C81" s="209"/>
      <c r="D81" s="209"/>
      <c r="E81" s="210"/>
      <c r="F81" s="206">
        <f>F6+F22</f>
        <v>1053949.57</v>
      </c>
      <c r="G81" s="206">
        <f>G22+G6</f>
        <v>1072761.22</v>
      </c>
      <c r="H81" s="206">
        <f>H22+H6</f>
        <v>1087326.6200000001</v>
      </c>
      <c r="I81" s="206">
        <f>I22+I6</f>
        <v>1101892.02</v>
      </c>
    </row>
    <row r="82" spans="1:9" ht="15" customHeight="1" thickBot="1">
      <c r="A82" s="211"/>
      <c r="B82" s="212"/>
      <c r="C82" s="212"/>
      <c r="D82" s="212"/>
      <c r="E82" s="213"/>
      <c r="F82" s="207"/>
      <c r="G82" s="207"/>
      <c r="H82" s="207"/>
      <c r="I82" s="207"/>
    </row>
    <row r="83" spans="1:9" ht="15.75" thickTop="1">
      <c r="A83" s="245"/>
      <c r="B83" s="245"/>
      <c r="C83" s="245"/>
    </row>
  </sheetData>
  <mergeCells count="84">
    <mergeCell ref="A6:C6"/>
    <mergeCell ref="A7:C7"/>
    <mergeCell ref="A1:I1"/>
    <mergeCell ref="A3:I3"/>
    <mergeCell ref="A5:C5"/>
    <mergeCell ref="A83:C83"/>
    <mergeCell ref="A8:C8"/>
    <mergeCell ref="A9:C9"/>
    <mergeCell ref="A11:C11"/>
    <mergeCell ref="A10:C10"/>
    <mergeCell ref="A12:C12"/>
    <mergeCell ref="A15:C15"/>
    <mergeCell ref="A16:C16"/>
    <mergeCell ref="A20:C20"/>
    <mergeCell ref="A21:C21"/>
    <mergeCell ref="A23:C23"/>
    <mergeCell ref="A24:C24"/>
    <mergeCell ref="A25:C25"/>
    <mergeCell ref="A26:C26"/>
    <mergeCell ref="A27:C27"/>
    <mergeCell ref="A13:C13"/>
    <mergeCell ref="A14:C14"/>
    <mergeCell ref="A17:C17"/>
    <mergeCell ref="A19:C19"/>
    <mergeCell ref="A18:C18"/>
    <mergeCell ref="A28:C28"/>
    <mergeCell ref="A22:C22"/>
    <mergeCell ref="A29:C29"/>
    <mergeCell ref="A30:C30"/>
    <mergeCell ref="A31:C31"/>
    <mergeCell ref="A45:C45"/>
    <mergeCell ref="A46:C46"/>
    <mergeCell ref="A40:C40"/>
    <mergeCell ref="A44:C44"/>
    <mergeCell ref="A41:C41"/>
    <mergeCell ref="A42:C42"/>
    <mergeCell ref="A43:C43"/>
    <mergeCell ref="A35:C35"/>
    <mergeCell ref="A36:C36"/>
    <mergeCell ref="A37:C37"/>
    <mergeCell ref="A38:C38"/>
    <mergeCell ref="A32:C32"/>
    <mergeCell ref="A33:C33"/>
    <mergeCell ref="A63:C63"/>
    <mergeCell ref="A51:C51"/>
    <mergeCell ref="A52:C52"/>
    <mergeCell ref="A34:C34"/>
    <mergeCell ref="A47:C47"/>
    <mergeCell ref="A48:C48"/>
    <mergeCell ref="A49:C49"/>
    <mergeCell ref="A50:C50"/>
    <mergeCell ref="A39:C39"/>
    <mergeCell ref="G81:G82"/>
    <mergeCell ref="A53:C53"/>
    <mergeCell ref="A70:C70"/>
    <mergeCell ref="A61:C61"/>
    <mergeCell ref="A69:C69"/>
    <mergeCell ref="A54:C54"/>
    <mergeCell ref="A55:C55"/>
    <mergeCell ref="A56:C56"/>
    <mergeCell ref="A57:C57"/>
    <mergeCell ref="A66:C66"/>
    <mergeCell ref="A67:C67"/>
    <mergeCell ref="A58:C58"/>
    <mergeCell ref="A59:C59"/>
    <mergeCell ref="A60:C60"/>
    <mergeCell ref="A68:C68"/>
    <mergeCell ref="A62:C62"/>
    <mergeCell ref="A64:C64"/>
    <mergeCell ref="A65:C65"/>
    <mergeCell ref="H81:H82"/>
    <mergeCell ref="I81:I82"/>
    <mergeCell ref="A81:E82"/>
    <mergeCell ref="A80:C8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F81:F82"/>
  </mergeCells>
  <pageMargins left="0.23622047244094491" right="0.23622047244094491" top="0.74803149606299213" bottom="0.74803149606299213" header="0.31496062992125984" footer="1.299212598425197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Prihodi i rashodi po izvorima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User10</cp:lastModifiedBy>
  <cp:lastPrinted>2024-10-11T10:18:01Z</cp:lastPrinted>
  <dcterms:created xsi:type="dcterms:W3CDTF">2022-08-12T12:51:27Z</dcterms:created>
  <dcterms:modified xsi:type="dcterms:W3CDTF">2024-10-11T10:47:09Z</dcterms:modified>
</cp:coreProperties>
</file>