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esktop\JAGODA\FIN IZVJEŠTAJ I IZVRŠENJE FIN.PLANA\2023\IZVRŠENJE FIN. PLANA\IZVRŠENJE FIN.PLANA 01.01.-30.06.2023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285" i="1" l="1"/>
  <c r="D288" i="1" l="1"/>
  <c r="E285" i="1"/>
  <c r="C288" i="1"/>
  <c r="E287" i="1"/>
  <c r="E286" i="1"/>
  <c r="E284" i="1"/>
  <c r="E283" i="1"/>
  <c r="E282" i="1"/>
  <c r="E281" i="1"/>
  <c r="E280" i="1"/>
  <c r="E279" i="1"/>
  <c r="D246" i="1" l="1"/>
  <c r="C246" i="1"/>
  <c r="C269" i="1" s="1"/>
  <c r="C265" i="1"/>
  <c r="D258" i="1"/>
  <c r="C258" i="1"/>
  <c r="C251" i="1"/>
  <c r="C253" i="1"/>
  <c r="D253" i="1"/>
  <c r="D269" i="1" s="1"/>
  <c r="D251" i="1"/>
  <c r="D233" i="1"/>
  <c r="C233" i="1"/>
  <c r="E232" i="1"/>
  <c r="D227" i="1"/>
  <c r="C227" i="1"/>
  <c r="D221" i="1"/>
  <c r="C221" i="1"/>
  <c r="D59" i="1"/>
  <c r="D61" i="1" s="1"/>
  <c r="C59" i="1"/>
  <c r="C61" i="1" s="1"/>
  <c r="E58" i="1"/>
  <c r="E57" i="1"/>
  <c r="E56" i="1"/>
  <c r="E55" i="1"/>
  <c r="E54" i="1"/>
  <c r="C169" i="1"/>
  <c r="D200" i="1"/>
  <c r="C200" i="1"/>
  <c r="E199" i="1"/>
  <c r="E191" i="1"/>
  <c r="C192" i="1"/>
  <c r="D192" i="1"/>
  <c r="D182" i="1"/>
  <c r="C182" i="1"/>
  <c r="E181" i="1"/>
  <c r="D169" i="1"/>
  <c r="E168" i="1"/>
  <c r="E167" i="1"/>
  <c r="E166" i="1"/>
  <c r="E165" i="1"/>
  <c r="C146" i="1"/>
  <c r="D131" i="1"/>
  <c r="C131" i="1"/>
  <c r="D121" i="1"/>
  <c r="C121" i="1"/>
  <c r="E120" i="1"/>
  <c r="D85" i="1"/>
  <c r="C85" i="1"/>
  <c r="D103" i="1"/>
  <c r="C103" i="1"/>
  <c r="E102" i="1"/>
  <c r="D97" i="1"/>
  <c r="C97" i="1"/>
  <c r="E96" i="1"/>
  <c r="E84" i="1"/>
  <c r="E83" i="1"/>
  <c r="E82" i="1"/>
  <c r="E81" i="1"/>
  <c r="E80" i="1"/>
  <c r="E79" i="1"/>
  <c r="E78" i="1"/>
  <c r="E17" i="1"/>
  <c r="E253" i="1" l="1"/>
  <c r="E233" i="1"/>
  <c r="E59" i="1"/>
  <c r="E61" i="1"/>
  <c r="E200" i="1"/>
  <c r="E192" i="1"/>
  <c r="E182" i="1"/>
  <c r="E169" i="1"/>
  <c r="E121" i="1"/>
  <c r="D105" i="1"/>
  <c r="E103" i="1"/>
  <c r="E97" i="1"/>
  <c r="E85" i="1"/>
  <c r="C215" i="1" l="1"/>
  <c r="D215" i="1"/>
  <c r="C148" i="1"/>
  <c r="E145" i="1"/>
  <c r="E131" i="1"/>
  <c r="D148" i="1" l="1"/>
  <c r="E158" i="1"/>
  <c r="E146" i="1" l="1"/>
  <c r="E148" i="1"/>
  <c r="E226" i="1" l="1"/>
  <c r="E264" i="1"/>
  <c r="E258" i="1"/>
  <c r="E252" i="1"/>
  <c r="E251" i="1"/>
  <c r="E245" i="1"/>
  <c r="E239" i="1"/>
  <c r="E220" i="1"/>
  <c r="E214" i="1"/>
  <c r="E213" i="1"/>
  <c r="D45" i="1"/>
  <c r="D47" i="1" s="1"/>
  <c r="C45" i="1"/>
  <c r="C47" i="1" s="1"/>
  <c r="E43" i="1"/>
  <c r="E44" i="1"/>
  <c r="E42" i="1"/>
  <c r="D69" i="1"/>
  <c r="D71" i="1" s="1"/>
  <c r="C69" i="1"/>
  <c r="C71" i="1" s="1"/>
  <c r="E130" i="1"/>
  <c r="D137" i="1"/>
  <c r="D139" i="1" s="1"/>
  <c r="C137" i="1"/>
  <c r="C139" i="1" s="1"/>
  <c r="E136" i="1"/>
  <c r="E155" i="1"/>
  <c r="D156" i="1"/>
  <c r="C156" i="1"/>
  <c r="E71" i="1" l="1"/>
  <c r="E47" i="1"/>
  <c r="E139" i="1"/>
  <c r="E227" i="1"/>
  <c r="E215" i="1"/>
  <c r="E45" i="1"/>
  <c r="E137" i="1"/>
  <c r="E156" i="1"/>
  <c r="D91" i="1"/>
  <c r="C91" i="1"/>
  <c r="C105" i="1" s="1"/>
  <c r="E105" i="1" s="1"/>
  <c r="E175" i="1" l="1"/>
  <c r="E113" i="1"/>
  <c r="D114" i="1"/>
  <c r="D123" i="1" s="1"/>
  <c r="C114" i="1"/>
  <c r="E90" i="1"/>
  <c r="E68" i="1"/>
  <c r="E69" i="1" s="1"/>
  <c r="E27" i="1"/>
  <c r="C123" i="1" l="1"/>
  <c r="E123" i="1" s="1"/>
  <c r="E114" i="1"/>
  <c r="E91" i="1"/>
  <c r="D35" i="1"/>
  <c r="C35" i="1"/>
  <c r="E34" i="1"/>
  <c r="E33" i="1"/>
  <c r="E32" i="1"/>
  <c r="E16" i="1"/>
  <c r="E19" i="1"/>
  <c r="E20" i="1"/>
  <c r="E21" i="1"/>
  <c r="E24" i="1"/>
  <c r="E25" i="1"/>
  <c r="E26" i="1"/>
  <c r="E28" i="1"/>
  <c r="E29" i="1"/>
  <c r="E30" i="1"/>
  <c r="E31" i="1"/>
  <c r="E15" i="1"/>
  <c r="E35" i="1" l="1"/>
  <c r="D265" i="1" l="1"/>
  <c r="D259" i="1"/>
  <c r="C259" i="1"/>
  <c r="D240" i="1"/>
  <c r="C240" i="1"/>
  <c r="E265" i="1" l="1"/>
  <c r="E259" i="1"/>
  <c r="E221" i="1"/>
  <c r="E246" i="1"/>
  <c r="E240" i="1"/>
  <c r="D176" i="1"/>
  <c r="C176" i="1"/>
  <c r="C184" i="1" s="1"/>
  <c r="C204" i="1" s="1"/>
  <c r="D184" i="1" l="1"/>
  <c r="E269" i="1"/>
  <c r="E176" i="1"/>
  <c r="E184" i="1" l="1"/>
  <c r="D204" i="1"/>
  <c r="E204" i="1" s="1"/>
</calcChain>
</file>

<file path=xl/sharedStrings.xml><?xml version="1.0" encoding="utf-8"?>
<sst xmlns="http://schemas.openxmlformats.org/spreadsheetml/2006/main" count="317" uniqueCount="122">
  <si>
    <t>Naziv računa</t>
  </si>
  <si>
    <t>RASHODI I IZDACI</t>
  </si>
  <si>
    <t>Račun rashoda/ izdatka</t>
  </si>
  <si>
    <t>Službena putovanja</t>
  </si>
  <si>
    <t>Stručno usavršavanje zaposlenika</t>
  </si>
  <si>
    <t>Materijal i sirovine</t>
  </si>
  <si>
    <t>El. energija</t>
  </si>
  <si>
    <t>Sitni inventar</t>
  </si>
  <si>
    <t>Usluge telefona, pošte i prijevoza</t>
  </si>
  <si>
    <t>Komunalne usluge</t>
  </si>
  <si>
    <t>Zdravstvene i veterinarske usluge</t>
  </si>
  <si>
    <t>Intelektualne i osobne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</si>
  <si>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</si>
  <si>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</si>
  <si>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</si>
  <si>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</si>
  <si>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</si>
  <si>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Ostali nespomenuti rashodi poslovanja</t>
  </si>
  <si>
    <t>Uredska oprema i namještaj</t>
  </si>
  <si>
    <t>Ostali nespomenuti rashodi</t>
  </si>
  <si>
    <t>Podizanje kvalitete i standarda u školstvu</t>
  </si>
  <si>
    <t>Ostali rashodi za zaposlene</t>
  </si>
  <si>
    <t>Plaće</t>
  </si>
  <si>
    <t>Doprinosi na plaće</t>
  </si>
  <si>
    <t>Administracija i upravljanje</t>
  </si>
  <si>
    <t>Ukupno:</t>
  </si>
  <si>
    <t>UKUPNO:</t>
  </si>
  <si>
    <t>Usluge tekućeg i inv. održavanja</t>
  </si>
  <si>
    <t>Knjige</t>
  </si>
  <si>
    <t>Javne potrebe u prosvjeti</t>
  </si>
  <si>
    <t>PRIHODI I PRIMICI</t>
  </si>
  <si>
    <t>Prihodi iz nadležnog proračuna za financiranje rashoda poslovanja</t>
  </si>
  <si>
    <t>Prihodi iz nadležnog proračuna za nabavu nefinancijske imovine</t>
  </si>
  <si>
    <t>Prihodi za posebne namjene</t>
  </si>
  <si>
    <t>Pomoći proračunskim korisnicima iz proračuna koji im nije nadležan</t>
  </si>
  <si>
    <t>Indeks (3=2/1*100)</t>
  </si>
  <si>
    <t>Intelektualne usluge</t>
  </si>
  <si>
    <t>Indeks (3=3/2*100)</t>
  </si>
  <si>
    <t>Indeks (3=/1*100)</t>
  </si>
  <si>
    <t>Djelatnost osnovnih škola</t>
  </si>
  <si>
    <t>Ostale zakupnine i najamnine</t>
  </si>
  <si>
    <t>Prijevoz učenika osnovnih škola</t>
  </si>
  <si>
    <t>Ostale naknade iz proračuna u naravi</t>
  </si>
  <si>
    <t>A2203-27</t>
  </si>
  <si>
    <t>Udžbenici</t>
  </si>
  <si>
    <t>Namirnice</t>
  </si>
  <si>
    <t>A2203-07</t>
  </si>
  <si>
    <t>Prehrana u riziku od siromaštva</t>
  </si>
  <si>
    <t>A2203-06</t>
  </si>
  <si>
    <t>Školska kuhinja i kantina</t>
  </si>
  <si>
    <t>A2203-01</t>
  </si>
  <si>
    <t>A2203-04</t>
  </si>
  <si>
    <t>A2202-01</t>
  </si>
  <si>
    <t>T2202-03</t>
  </si>
  <si>
    <t>Hitne intervencije u osnovnim školama</t>
  </si>
  <si>
    <t>MZO - plaće OŠ</t>
  </si>
  <si>
    <t>Tekući prijenosi između pror. krisnika istog pror. Temeljem prijenosa EU sred.</t>
  </si>
  <si>
    <t>OSNOVNA ŠKOLA ZEMUNIK</t>
  </si>
  <si>
    <t>I. ULICA 20, 23222 ZEMUNIK DONJI</t>
  </si>
  <si>
    <t>OIB: 94912243744</t>
  </si>
  <si>
    <t>Motorni benzin i dizel gorivo</t>
  </si>
  <si>
    <t>Službena radna i zaštitna odjeća i obuća</t>
  </si>
  <si>
    <t>Licence</t>
  </si>
  <si>
    <t>Prijevoz na posao i s posla</t>
  </si>
  <si>
    <t>A2203-14</t>
  </si>
  <si>
    <t>Natjecanja i smotre u OŠ</t>
  </si>
  <si>
    <t>Izvor financiranja 45: F.P i dod. udio u por. na dohodak</t>
  </si>
  <si>
    <t>Izvor financiranja 45: F.P. i dod. udio u por.na dohodak</t>
  </si>
  <si>
    <t>Izvor financiranja 11: Opći prihodi i primici</t>
  </si>
  <si>
    <t>Izvor financiranja 51: Državni proračun</t>
  </si>
  <si>
    <t xml:space="preserve">Izvor financiranja 42: Višak prihoda </t>
  </si>
  <si>
    <t xml:space="preserve">Izvor financiranja 41: Prihodi za posebne namjene </t>
  </si>
  <si>
    <t>Izvor financiranja 53: Proračun JLS</t>
  </si>
  <si>
    <t>Izvor financiranja 41: Prihodi za posebne namjene</t>
  </si>
  <si>
    <t>Izvor financiranja 12: Višak /manjak prihoda ZŽ</t>
  </si>
  <si>
    <t>Izvor financiranja 54: Pomoći iz inozemstva</t>
  </si>
  <si>
    <t xml:space="preserve">Izvor financiranja 45: F.P. i dod. udio u por. na dohodak </t>
  </si>
  <si>
    <t xml:space="preserve">Izvor financiranja 11: opći prihodi i primici </t>
  </si>
  <si>
    <t>Izvor financiranja 12: Višak/ manjak prihoda ZŽ</t>
  </si>
  <si>
    <t>Izvor financiranja 42: Višak/manjak prihoda korisnici</t>
  </si>
  <si>
    <t xml:space="preserve">Izvor financiranja 51: Državni proračun </t>
  </si>
  <si>
    <t xml:space="preserve">Izvor financiranja 53: Proračun  JLS </t>
  </si>
  <si>
    <t>Plaće po sudskim presudama</t>
  </si>
  <si>
    <t>Troškovi sudskih postupaka</t>
  </si>
  <si>
    <t>Izvor financiranja 31: Vlastiti prihod</t>
  </si>
  <si>
    <t>Oprema</t>
  </si>
  <si>
    <t>Namirnice 2022/2023</t>
  </si>
  <si>
    <t>A2202-30</t>
  </si>
  <si>
    <t>Produženi boravak</t>
  </si>
  <si>
    <t>Naknada za prijevoz</t>
  </si>
  <si>
    <t>Izvor financiranja 42: Višak/manjak prihoda</t>
  </si>
  <si>
    <t>A2202-33</t>
  </si>
  <si>
    <t>Prehrana za učenike</t>
  </si>
  <si>
    <t>A2202-34</t>
  </si>
  <si>
    <t>Zalihe menstrualnih higijenskih potrepština</t>
  </si>
  <si>
    <t>Materijal za higijenske potrebe u njegu</t>
  </si>
  <si>
    <t>Marende učenika</t>
  </si>
  <si>
    <t>T2202-04</t>
  </si>
  <si>
    <t>Plaće za redovan raad</t>
  </si>
  <si>
    <t>Doprinosi za OZO</t>
  </si>
  <si>
    <t>Novčana nak.posl.zbog nezapošlj.osob.s invalid.</t>
  </si>
  <si>
    <t>Izvor financiranja 31: Vlastiti prihod - korisnici</t>
  </si>
  <si>
    <t>Ostali prihodi</t>
  </si>
  <si>
    <t>Izvorni plan 2023.</t>
  </si>
  <si>
    <t xml:space="preserve">Izvršenje 2023.                </t>
  </si>
  <si>
    <t>Tekući plan 2023.</t>
  </si>
  <si>
    <t>IZVJEŠTAJ O IZVRŠENJU FINANCIJSKOG PLANA ZA RAZDOBLJE  01.01.2023.-30.06.2023. GODINU</t>
  </si>
  <si>
    <t>REKAPITULACIJA PREMA IZVORIMA FINANCIRANJA</t>
  </si>
  <si>
    <t>Izvor financiranja</t>
  </si>
  <si>
    <t>Izvor</t>
  </si>
  <si>
    <t>Opći prihodi i primici</t>
  </si>
  <si>
    <t>Višak/manjak prihoda - ZŽ</t>
  </si>
  <si>
    <t>Vlastiti prihodi - korisnici</t>
  </si>
  <si>
    <t>Prihod za posebne namjene</t>
  </si>
  <si>
    <t>Višak/manjak prihoda korisnici</t>
  </si>
  <si>
    <t>F.P. I dod. udio u por. na dohodak</t>
  </si>
  <si>
    <t>Državni proračun</t>
  </si>
  <si>
    <t>Proračun JLS</t>
  </si>
  <si>
    <t>Pomoći iz inozemstva</t>
  </si>
  <si>
    <t>KLASA: 400-04/23-01/06</t>
  </si>
  <si>
    <t>URBROJ: 2198-1-46-23-1</t>
  </si>
  <si>
    <t>Zemunik Donji, 11.07.2023.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</si>
</sst>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i/>
      <sz val="11"/>
      <color theme="1"/>
      <name val="Times"/>
      <family val="1"/>
      <charset val="238"/>
    </font>
    <font>
      <sz val="11"/>
      <color theme="1"/>
      <name val="Time n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  <xf numFmtId="0" fontId="1" fillId="3" borderId="0" applyNumberFormat="0" applyBorder="0" applyAlignment="0" applyProtection="0"/>
  </cellStyleXfs>
  <cellXfs count="109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7" fillId="0" borderId="2" xfId="2" quotePrefix="1" applyFont="1" applyBorder="1" applyAlignment="1">
      <alignment horizontal="left"/>
    </xf>
    <xf numFmtId="0" fontId="7" fillId="0" borderId="2" xfId="2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4" fontId="15" fillId="0" borderId="2" xfId="0" applyNumberFormat="1" applyFont="1" applyBorder="1"/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4" fontId="15" fillId="0" borderId="0" xfId="0" applyNumberFormat="1" applyFont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1" fillId="2" borderId="1" xfId="1" applyFont="1" applyAlignment="1">
      <alignment horizontal="left"/>
    </xf>
    <xf numFmtId="0" fontId="11" fillId="2" borderId="1" xfId="1" applyFont="1"/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/>
    <xf numFmtId="4" fontId="16" fillId="0" borderId="2" xfId="0" applyNumberFormat="1" applyFont="1" applyBorder="1"/>
    <xf numFmtId="0" fontId="16" fillId="0" borderId="2" xfId="0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4" fontId="16" fillId="0" borderId="0" xfId="0" applyNumberFormat="1" applyFont="1"/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3" fontId="17" fillId="0" borderId="2" xfId="2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0" fontId="18" fillId="0" borderId="2" xfId="2" applyFont="1" applyBorder="1" applyAlignment="1">
      <alignment vertical="center"/>
    </xf>
    <xf numFmtId="3" fontId="18" fillId="0" borderId="2" xfId="2" applyNumberFormat="1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wrapText="1"/>
    </xf>
    <xf numFmtId="0" fontId="17" fillId="0" borderId="2" xfId="2" applyFont="1" applyBorder="1" applyAlignment="1">
      <alignment vertical="center" wrapText="1"/>
    </xf>
    <xf numFmtId="0" fontId="17" fillId="0" borderId="2" xfId="2" applyFont="1" applyBorder="1" applyAlignment="1">
      <alignment vertical="center"/>
    </xf>
    <xf numFmtId="4" fontId="20" fillId="0" borderId="2" xfId="2" quotePrefix="1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4" fontId="16" fillId="4" borderId="4" xfId="5" applyNumberFormat="1" applyFont="1" applyFill="1" applyBorder="1"/>
    <xf numFmtId="4" fontId="16" fillId="4" borderId="4" xfId="5" applyNumberFormat="1" applyFont="1" applyFill="1" applyBorder="1" applyAlignment="1">
      <alignment horizontal="center"/>
    </xf>
    <xf numFmtId="4" fontId="21" fillId="0" borderId="2" xfId="0" applyNumberFormat="1" applyFont="1" applyBorder="1"/>
    <xf numFmtId="0" fontId="15" fillId="0" borderId="2" xfId="0" applyFont="1" applyBorder="1" applyAlignment="1">
      <alignment horizontal="left" vertical="center"/>
    </xf>
    <xf numFmtId="4" fontId="7" fillId="0" borderId="2" xfId="2" applyNumberFormat="1" applyFont="1" applyBorder="1" applyAlignment="1">
      <alignment horizontal="right" vertical="center" wrapText="1"/>
    </xf>
    <xf numFmtId="0" fontId="22" fillId="0" borderId="0" xfId="0" applyFont="1"/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4" fontId="22" fillId="0" borderId="0" xfId="0" applyNumberFormat="1" applyFont="1"/>
    <xf numFmtId="4" fontId="7" fillId="0" borderId="0" xfId="2" quotePrefix="1" applyNumberFormat="1" applyFont="1" applyAlignment="1">
      <alignment horizontal="center" vertical="center" wrapText="1"/>
    </xf>
    <xf numFmtId="3" fontId="17" fillId="0" borderId="2" xfId="2" quotePrefix="1" applyNumberFormat="1" applyFont="1" applyBorder="1" applyAlignment="1">
      <alignment horizontal="center" vertical="center" wrapText="1"/>
    </xf>
    <xf numFmtId="3" fontId="18" fillId="0" borderId="2" xfId="2" quotePrefix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11" fillId="4" borderId="1" xfId="1" applyFont="1" applyFill="1" applyAlignment="1">
      <alignment horizontal="left"/>
    </xf>
    <xf numFmtId="0" fontId="11" fillId="4" borderId="1" xfId="1" applyFont="1" applyFill="1"/>
    <xf numFmtId="0" fontId="11" fillId="2" borderId="5" xfId="1" applyFont="1" applyBorder="1"/>
    <xf numFmtId="3" fontId="8" fillId="0" borderId="0" xfId="2" applyNumberFormat="1" applyFont="1" applyAlignment="1">
      <alignment horizontal="center" vertical="center" wrapText="1"/>
    </xf>
    <xf numFmtId="4" fontId="8" fillId="0" borderId="0" xfId="2" quotePrefix="1" applyNumberFormat="1" applyFont="1" applyAlignment="1">
      <alignment horizontal="center" vertical="center" wrapText="1"/>
    </xf>
    <xf numFmtId="0" fontId="23" fillId="0" borderId="2" xfId="2" applyFont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12" fillId="0" borderId="1" xfId="1" applyNumberFormat="1" applyFont="1" applyFill="1"/>
    <xf numFmtId="4" fontId="14" fillId="5" borderId="6" xfId="0" applyNumberFormat="1" applyFont="1" applyFill="1" applyBorder="1"/>
    <xf numFmtId="0" fontId="7" fillId="0" borderId="2" xfId="2" applyFont="1" applyBorder="1" applyAlignment="1">
      <alignment horizontal="left" vertical="center"/>
    </xf>
    <xf numFmtId="4" fontId="7" fillId="0" borderId="2" xfId="2" quotePrefix="1" applyNumberFormat="1" applyFont="1" applyBorder="1" applyAlignment="1">
      <alignment horizontal="center" vertical="center"/>
    </xf>
    <xf numFmtId="3" fontId="18" fillId="0" borderId="7" xfId="2" quotePrefix="1" applyNumberFormat="1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vertical="center"/>
    </xf>
    <xf numFmtId="3" fontId="17" fillId="0" borderId="0" xfId="2" applyNumberFormat="1" applyFont="1" applyAlignment="1">
      <alignment horizontal="center" vertical="center" wrapText="1"/>
    </xf>
    <xf numFmtId="3" fontId="17" fillId="0" borderId="0" xfId="2" quotePrefix="1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wrapText="1"/>
    </xf>
    <xf numFmtId="4" fontId="0" fillId="0" borderId="2" xfId="0" applyNumberFormat="1" applyBorder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8" fillId="0" borderId="10" xfId="2" applyNumberFormat="1" applyFont="1" applyBorder="1" applyAlignment="1">
      <alignment horizontal="center" vertical="center" wrapText="1"/>
    </xf>
    <xf numFmtId="4" fontId="8" fillId="0" borderId="11" xfId="2" quotePrefix="1" applyNumberFormat="1" applyFont="1" applyBorder="1" applyAlignment="1">
      <alignment horizontal="center" vertical="center" wrapText="1"/>
    </xf>
    <xf numFmtId="4" fontId="14" fillId="5" borderId="8" xfId="0" applyNumberFormat="1" applyFont="1" applyFill="1" applyBorder="1"/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4" fontId="0" fillId="0" borderId="15" xfId="0" applyNumberFormat="1" applyBorder="1"/>
    <xf numFmtId="0" fontId="0" fillId="0" borderId="16" xfId="0" applyBorder="1"/>
    <xf numFmtId="4" fontId="0" fillId="0" borderId="17" xfId="0" applyNumberFormat="1" applyBorder="1"/>
    <xf numFmtId="0" fontId="0" fillId="0" borderId="18" xfId="0" applyBorder="1"/>
    <xf numFmtId="4" fontId="0" fillId="0" borderId="19" xfId="0" applyNumberFormat="1" applyBorder="1"/>
    <xf numFmtId="4" fontId="0" fillId="0" borderId="20" xfId="0" applyNumberFormat="1" applyBorder="1"/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0" xfId="2" applyNumberFormat="1" applyFont="1" applyAlignment="1">
      <alignment horizontal="center" vertical="center"/>
    </xf>
    <xf numFmtId="3" fontId="9" fillId="0" borderId="3" xfId="2" applyNumberFormat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6">
    <cellStyle name="40% - Accent3" xfId="5" builtinId="39"/>
    <cellStyle name="Normal" xfId="0" builtinId="0"/>
    <cellStyle name="Normalno 2" xfId="3"/>
    <cellStyle name="Note" xfId="1" builtinId="10"/>
    <cellStyle name="Obično 2" xfId="2"/>
    <cellStyle name="Obično 3" xfId="4"/>
  </cellStyles>
  <dxfs count="0"/>
  <tableStyles count="0" defaultTableStyle="TableStyleMedium9" defaultPivotStyle="PivotStyleLight16"/>
  <colors>
    <mruColors>
      <color rgb="FFFFFF99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9"/>
  <sheetViews>
    <sheetView tabSelected="1" topLeftCell="A247" zoomScale="102" zoomScaleNormal="102" workbookViewId="0">
      <selection activeCell="H263" sqref="H263"/>
    </sheetView>
  </sheetViews>
  <sheetFormatPr defaultRowHeight="15"/>
  <cols>
    <col min="1" max="1" width="12.7109375" customWidth="1"/>
    <col min="2" max="2" width="47.85546875" customWidth="1"/>
    <col min="3" max="3" width="15.140625" customWidth="1"/>
    <col min="4" max="4" width="13.28515625" customWidth="1"/>
    <col min="5" max="5" width="13.5703125" style="6" customWidth="1"/>
    <col min="7" max="7" width="10.140625" bestFit="1" customWidth="1"/>
  </cols>
  <sheetData>
    <row r="2" spans="1:5" ht="23.25" customHeight="1">
      <c r="A2" s="103" t="s">
        <v>57</v>
      </c>
      <c r="B2" s="104"/>
    </row>
    <row r="3" spans="1:5" ht="17.25" customHeight="1">
      <c r="A3" s="103" t="s">
        <v>58</v>
      </c>
      <c r="B3" s="104"/>
    </row>
    <row r="4" spans="1:5" ht="17.25" customHeight="1">
      <c r="A4" s="103" t="s">
        <v>59</v>
      </c>
      <c r="B4" s="104"/>
    </row>
    <row r="5" spans="1:5" ht="17.25" customHeight="1">
      <c r="A5" s="103" t="s">
        <v>119</v>
      </c>
      <c r="B5" s="104"/>
    </row>
    <row r="6" spans="1:5" ht="17.25" customHeight="1">
      <c r="A6" s="103" t="s">
        <v>120</v>
      </c>
      <c r="B6" s="104"/>
    </row>
    <row r="7" spans="1:5" ht="17.25" customHeight="1">
      <c r="A7" s="107" t="s">
        <v>121</v>
      </c>
      <c r="B7" s="107"/>
    </row>
    <row r="8" spans="1:5" ht="11.25" customHeight="1">
      <c r="A8" s="45"/>
      <c r="B8" s="45"/>
    </row>
    <row r="9" spans="1:5" ht="54.75" customHeight="1">
      <c r="A9" s="108" t="s">
        <v>106</v>
      </c>
      <c r="B9" s="108"/>
      <c r="C9" s="108"/>
      <c r="D9" s="108"/>
      <c r="E9" s="108"/>
    </row>
    <row r="10" spans="1:5" ht="28.5" customHeight="1">
      <c r="A10" s="105" t="s">
        <v>1</v>
      </c>
      <c r="B10" s="105"/>
      <c r="C10" s="105"/>
      <c r="D10" s="105"/>
      <c r="E10" s="105"/>
    </row>
    <row r="11" spans="1:5" ht="22.5" customHeight="1">
      <c r="A11" s="19" t="s">
        <v>52</v>
      </c>
      <c r="B11" s="20" t="s">
        <v>39</v>
      </c>
      <c r="C11" s="1"/>
      <c r="D11" s="1"/>
      <c r="E11" s="52"/>
    </row>
    <row r="12" spans="1:5" ht="24" customHeight="1">
      <c r="A12" s="106" t="s">
        <v>66</v>
      </c>
      <c r="B12" s="106"/>
      <c r="C12" s="1"/>
      <c r="D12" s="1"/>
      <c r="E12" s="52"/>
    </row>
    <row r="13" spans="1:5" ht="45">
      <c r="A13" s="3" t="s">
        <v>2</v>
      </c>
      <c r="B13" s="2" t="s">
        <v>0</v>
      </c>
      <c r="C13" s="4" t="s">
        <v>103</v>
      </c>
      <c r="D13" s="4" t="s">
        <v>104</v>
      </c>
      <c r="E13" s="53" t="s">
        <v>35</v>
      </c>
    </row>
    <row r="14" spans="1:5">
      <c r="A14" s="32"/>
      <c r="B14" s="33"/>
      <c r="C14" s="34">
        <v>1</v>
      </c>
      <c r="D14" s="34">
        <v>2</v>
      </c>
      <c r="E14" s="60">
        <v>3</v>
      </c>
    </row>
    <row r="15" spans="1:5">
      <c r="A15" s="11">
        <v>32111</v>
      </c>
      <c r="B15" s="12" t="s">
        <v>3</v>
      </c>
      <c r="C15" s="72">
        <v>1550</v>
      </c>
      <c r="D15" s="72">
        <v>1296.3900000000001</v>
      </c>
      <c r="E15" s="42">
        <f>SUM(D15/C15)*100</f>
        <v>83.638064516129035</v>
      </c>
    </row>
    <row r="16" spans="1:5">
      <c r="A16" s="13">
        <v>32131</v>
      </c>
      <c r="B16" s="14" t="s">
        <v>4</v>
      </c>
      <c r="C16" s="43">
        <v>416</v>
      </c>
      <c r="D16" s="43">
        <v>248.88</v>
      </c>
      <c r="E16" s="42">
        <f t="shared" ref="E16:E35" si="0">SUM(D16/C16)*100</f>
        <v>59.82692307692308</v>
      </c>
    </row>
    <row r="17" spans="1:5">
      <c r="A17" s="13">
        <v>32211</v>
      </c>
      <c r="B17" s="14" t="s">
        <v>12</v>
      </c>
      <c r="C17" s="43">
        <v>2065</v>
      </c>
      <c r="D17" s="43">
        <v>1986.63</v>
      </c>
      <c r="E17" s="42">
        <f t="shared" si="0"/>
        <v>96.204842615012112</v>
      </c>
    </row>
    <row r="18" spans="1:5">
      <c r="A18" s="13">
        <v>32221</v>
      </c>
      <c r="B18" s="14" t="s">
        <v>5</v>
      </c>
      <c r="C18" s="43">
        <v>0</v>
      </c>
      <c r="D18" s="43">
        <v>0</v>
      </c>
      <c r="E18" s="42">
        <v>0</v>
      </c>
    </row>
    <row r="19" spans="1:5">
      <c r="A19" s="13">
        <v>32231</v>
      </c>
      <c r="B19" s="14" t="s">
        <v>6</v>
      </c>
      <c r="C19" s="43">
        <v>6636.14</v>
      </c>
      <c r="D19" s="43">
        <v>3225.16</v>
      </c>
      <c r="E19" s="42">
        <f t="shared" si="0"/>
        <v>48.599939121236133</v>
      </c>
    </row>
    <row r="20" spans="1:5">
      <c r="A20" s="13">
        <v>32233</v>
      </c>
      <c r="B20" s="14" t="s">
        <v>60</v>
      </c>
      <c r="C20" s="43">
        <v>9054.86</v>
      </c>
      <c r="D20" s="43">
        <v>8728.59</v>
      </c>
      <c r="E20" s="42">
        <f t="shared" si="0"/>
        <v>96.396741639296451</v>
      </c>
    </row>
    <row r="21" spans="1:5">
      <c r="A21" s="13">
        <v>32241</v>
      </c>
      <c r="B21" s="14" t="s">
        <v>13</v>
      </c>
      <c r="C21" s="43">
        <v>1420</v>
      </c>
      <c r="D21" s="43">
        <v>352.3</v>
      </c>
      <c r="E21" s="42">
        <f t="shared" si="0"/>
        <v>24.80985915492958</v>
      </c>
    </row>
    <row r="22" spans="1:5">
      <c r="A22" s="13">
        <v>32251</v>
      </c>
      <c r="B22" s="14" t="s">
        <v>7</v>
      </c>
      <c r="C22" s="43">
        <v>0</v>
      </c>
      <c r="D22" s="43">
        <v>0</v>
      </c>
      <c r="E22" s="42">
        <v>0</v>
      </c>
    </row>
    <row r="23" spans="1:5">
      <c r="A23" s="13">
        <v>32271</v>
      </c>
      <c r="B23" s="14" t="s">
        <v>61</v>
      </c>
      <c r="C23" s="43">
        <v>0</v>
      </c>
      <c r="D23" s="43">
        <v>0</v>
      </c>
      <c r="E23" s="42">
        <v>0</v>
      </c>
    </row>
    <row r="24" spans="1:5">
      <c r="A24" s="13">
        <v>32311</v>
      </c>
      <c r="B24" s="14" t="s">
        <v>8</v>
      </c>
      <c r="C24" s="43">
        <v>500</v>
      </c>
      <c r="D24" s="43">
        <v>389.62</v>
      </c>
      <c r="E24" s="42">
        <f t="shared" si="0"/>
        <v>77.924000000000007</v>
      </c>
    </row>
    <row r="25" spans="1:5">
      <c r="A25" s="13">
        <v>32321</v>
      </c>
      <c r="B25" s="14" t="s">
        <v>27</v>
      </c>
      <c r="C25" s="43">
        <v>723.6</v>
      </c>
      <c r="D25" s="43">
        <v>0</v>
      </c>
      <c r="E25" s="42">
        <f t="shared" si="0"/>
        <v>0</v>
      </c>
    </row>
    <row r="26" spans="1:5">
      <c r="A26" s="13">
        <v>32341</v>
      </c>
      <c r="B26" s="14" t="s">
        <v>9</v>
      </c>
      <c r="C26" s="43">
        <v>2750</v>
      </c>
      <c r="D26" s="43">
        <v>2343.3000000000002</v>
      </c>
      <c r="E26" s="42">
        <f t="shared" si="0"/>
        <v>85.210909090909098</v>
      </c>
    </row>
    <row r="27" spans="1:5">
      <c r="A27" s="13">
        <v>32353</v>
      </c>
      <c r="B27" s="14" t="s">
        <v>41</v>
      </c>
      <c r="C27" s="43">
        <v>60634</v>
      </c>
      <c r="D27" s="43">
        <v>50472.34</v>
      </c>
      <c r="E27" s="42">
        <f t="shared" si="0"/>
        <v>83.240986905036777</v>
      </c>
    </row>
    <row r="28" spans="1:5">
      <c r="A28" s="13">
        <v>32359</v>
      </c>
      <c r="B28" s="14" t="s">
        <v>40</v>
      </c>
      <c r="C28" s="43">
        <v>600</v>
      </c>
      <c r="D28" s="43">
        <v>371.81</v>
      </c>
      <c r="E28" s="42">
        <f t="shared" si="0"/>
        <v>61.968333333333334</v>
      </c>
    </row>
    <row r="29" spans="1:5">
      <c r="A29" s="13">
        <v>32361</v>
      </c>
      <c r="B29" s="14" t="s">
        <v>10</v>
      </c>
      <c r="C29" s="43">
        <v>1525</v>
      </c>
      <c r="D29" s="43">
        <v>203.18</v>
      </c>
      <c r="E29" s="42">
        <f t="shared" si="0"/>
        <v>13.32327868852459</v>
      </c>
    </row>
    <row r="30" spans="1:5">
      <c r="A30" s="13">
        <v>32379</v>
      </c>
      <c r="B30" s="14" t="s">
        <v>11</v>
      </c>
      <c r="C30" s="43">
        <v>372.36</v>
      </c>
      <c r="D30" s="43">
        <v>245.99</v>
      </c>
      <c r="E30" s="42">
        <f t="shared" si="0"/>
        <v>66.062412718874214</v>
      </c>
    </row>
    <row r="31" spans="1:5">
      <c r="A31" s="13">
        <v>32381</v>
      </c>
      <c r="B31" s="14" t="s">
        <v>14</v>
      </c>
      <c r="C31" s="43">
        <v>1950</v>
      </c>
      <c r="D31" s="43">
        <v>1334.68</v>
      </c>
      <c r="E31" s="42">
        <f t="shared" si="0"/>
        <v>68.445128205128213</v>
      </c>
    </row>
    <row r="32" spans="1:5">
      <c r="A32" s="13">
        <v>32399</v>
      </c>
      <c r="B32" s="14" t="s">
        <v>15</v>
      </c>
      <c r="C32" s="43">
        <v>132.72</v>
      </c>
      <c r="D32" s="43">
        <v>8.3000000000000007</v>
      </c>
      <c r="E32" s="43">
        <f t="shared" si="0"/>
        <v>6.2537673297166974</v>
      </c>
    </row>
    <row r="33" spans="1:5">
      <c r="A33" s="13">
        <v>32921</v>
      </c>
      <c r="B33" s="14" t="s">
        <v>16</v>
      </c>
      <c r="C33" s="43">
        <v>273.70999999999998</v>
      </c>
      <c r="D33" s="43">
        <v>0</v>
      </c>
      <c r="E33" s="43">
        <f t="shared" si="0"/>
        <v>0</v>
      </c>
    </row>
    <row r="34" spans="1:5">
      <c r="A34" s="13">
        <v>32999</v>
      </c>
      <c r="B34" s="14" t="s">
        <v>17</v>
      </c>
      <c r="C34" s="43">
        <v>59.73</v>
      </c>
      <c r="D34" s="43">
        <v>29.45</v>
      </c>
      <c r="E34" s="43">
        <f t="shared" si="0"/>
        <v>49.3052067637703</v>
      </c>
    </row>
    <row r="35" spans="1:5">
      <c r="A35" s="24" t="s">
        <v>25</v>
      </c>
      <c r="B35" s="25"/>
      <c r="C35" s="44">
        <f>SUM(C15:C34)</f>
        <v>90663.12000000001</v>
      </c>
      <c r="D35" s="44">
        <f>SUM(D15:D34)</f>
        <v>71236.619999999981</v>
      </c>
      <c r="E35" s="44">
        <f t="shared" si="0"/>
        <v>78.572875056583072</v>
      </c>
    </row>
    <row r="36" spans="1:5">
      <c r="A36" s="5"/>
      <c r="C36" s="6"/>
      <c r="D36" s="6"/>
    </row>
    <row r="37" spans="1:5">
      <c r="A37" s="5"/>
      <c r="C37" s="10"/>
      <c r="D37" s="10"/>
    </row>
    <row r="38" spans="1:5" ht="19.5">
      <c r="A38" s="21" t="s">
        <v>53</v>
      </c>
      <c r="B38" s="22" t="s">
        <v>54</v>
      </c>
      <c r="C38" s="69"/>
      <c r="D38" s="10"/>
    </row>
    <row r="39" spans="1:5" ht="15.75">
      <c r="A39" s="9" t="s">
        <v>67</v>
      </c>
      <c r="B39" s="7"/>
      <c r="C39" s="10"/>
      <c r="D39" s="10"/>
    </row>
    <row r="40" spans="1:5" ht="45">
      <c r="A40" s="3" t="s">
        <v>2</v>
      </c>
      <c r="B40" s="2" t="s">
        <v>0</v>
      </c>
      <c r="C40" s="4" t="s">
        <v>105</v>
      </c>
      <c r="D40" s="4" t="s">
        <v>104</v>
      </c>
      <c r="E40" s="53" t="s">
        <v>35</v>
      </c>
    </row>
    <row r="41" spans="1:5">
      <c r="A41" s="35"/>
      <c r="B41" s="36"/>
      <c r="C41" s="37">
        <v>1</v>
      </c>
      <c r="D41" s="37">
        <v>2</v>
      </c>
      <c r="E41" s="60">
        <v>3</v>
      </c>
    </row>
    <row r="42" spans="1:5" s="38" customFormat="1">
      <c r="A42" s="61">
        <v>32321</v>
      </c>
      <c r="B42" s="14" t="s">
        <v>27</v>
      </c>
      <c r="C42" s="68">
        <v>5044.78</v>
      </c>
      <c r="D42" s="68">
        <v>5044.74</v>
      </c>
      <c r="E42" s="56">
        <f>D42/C42*100</f>
        <v>99.999207101201634</v>
      </c>
    </row>
    <row r="43" spans="1:5">
      <c r="A43" s="61">
        <v>32379</v>
      </c>
      <c r="B43" s="12" t="s">
        <v>36</v>
      </c>
      <c r="C43" s="68">
        <v>875</v>
      </c>
      <c r="D43" s="68">
        <v>875</v>
      </c>
      <c r="E43" s="56">
        <f t="shared" ref="E43:E44" si="1">D43/C43*100</f>
        <v>100</v>
      </c>
    </row>
    <row r="44" spans="1:5">
      <c r="A44" s="13">
        <v>42212</v>
      </c>
      <c r="B44" s="39" t="s">
        <v>18</v>
      </c>
      <c r="C44" s="43">
        <v>5244.13</v>
      </c>
      <c r="D44" s="43">
        <v>5244.13</v>
      </c>
      <c r="E44" s="56">
        <f t="shared" si="1"/>
        <v>100</v>
      </c>
    </row>
    <row r="45" spans="1:5">
      <c r="A45" s="24" t="s">
        <v>25</v>
      </c>
      <c r="B45" s="27"/>
      <c r="C45" s="44">
        <f>SUM(C42:C44)</f>
        <v>11163.91</v>
      </c>
      <c r="D45" s="44">
        <f t="shared" ref="D45:E45" si="2">SUM(D42:D44)</f>
        <v>11163.869999999999</v>
      </c>
      <c r="E45" s="43">
        <f t="shared" si="2"/>
        <v>299.99920710120165</v>
      </c>
    </row>
    <row r="46" spans="1:5">
      <c r="A46" s="23"/>
      <c r="B46" s="30"/>
      <c r="C46" s="54"/>
      <c r="D46" s="54"/>
      <c r="E46" s="54"/>
    </row>
    <row r="47" spans="1:5">
      <c r="A47" s="24" t="s">
        <v>26</v>
      </c>
      <c r="B47" s="14"/>
      <c r="C47" s="44">
        <f>C45</f>
        <v>11163.91</v>
      </c>
      <c r="D47" s="44">
        <f>D45</f>
        <v>11163.869999999999</v>
      </c>
      <c r="E47" s="44">
        <f>D47/C47*100</f>
        <v>99.999641702593436</v>
      </c>
    </row>
    <row r="48" spans="1:5">
      <c r="A48" s="23"/>
      <c r="B48" s="29"/>
      <c r="C48" s="54"/>
      <c r="D48" s="54"/>
      <c r="E48" s="54"/>
    </row>
    <row r="49" spans="1:5">
      <c r="A49" s="23"/>
      <c r="B49" s="29"/>
      <c r="C49" s="31"/>
      <c r="D49" s="31"/>
      <c r="E49" s="54"/>
    </row>
    <row r="50" spans="1:5" ht="19.5">
      <c r="A50" s="21" t="s">
        <v>97</v>
      </c>
      <c r="B50" s="22" t="s">
        <v>24</v>
      </c>
      <c r="C50" s="69"/>
      <c r="D50" s="10"/>
    </row>
    <row r="51" spans="1:5" ht="15.75">
      <c r="A51" s="9" t="s">
        <v>69</v>
      </c>
      <c r="B51" s="7"/>
      <c r="C51" s="10"/>
      <c r="D51" s="10"/>
    </row>
    <row r="52" spans="1:5" s="38" customFormat="1" ht="45">
      <c r="A52" s="3" t="s">
        <v>2</v>
      </c>
      <c r="B52" s="2" t="s">
        <v>0</v>
      </c>
      <c r="C52" s="4" t="s">
        <v>105</v>
      </c>
      <c r="D52" s="4" t="s">
        <v>104</v>
      </c>
      <c r="E52" s="53" t="s">
        <v>35</v>
      </c>
    </row>
    <row r="53" spans="1:5">
      <c r="A53" s="35"/>
      <c r="B53" s="36"/>
      <c r="C53" s="37">
        <v>1</v>
      </c>
      <c r="D53" s="37">
        <v>2</v>
      </c>
      <c r="E53" s="60">
        <v>3</v>
      </c>
    </row>
    <row r="54" spans="1:5">
      <c r="A54" s="61">
        <v>31111</v>
      </c>
      <c r="B54" s="14" t="s">
        <v>98</v>
      </c>
      <c r="C54" s="68">
        <v>457214.32</v>
      </c>
      <c r="D54" s="68">
        <v>219754.43</v>
      </c>
      <c r="E54" s="56">
        <f>D54/C54*100</f>
        <v>48.063767993968341</v>
      </c>
    </row>
    <row r="55" spans="1:5">
      <c r="A55" s="61">
        <v>3121</v>
      </c>
      <c r="B55" s="12" t="s">
        <v>21</v>
      </c>
      <c r="C55" s="68">
        <v>31000</v>
      </c>
      <c r="D55" s="68">
        <v>9423.44</v>
      </c>
      <c r="E55" s="56">
        <f t="shared" ref="E55:E58" si="3">D55/C55*100</f>
        <v>30.398193548387098</v>
      </c>
    </row>
    <row r="56" spans="1:5">
      <c r="A56" s="13">
        <v>31321</v>
      </c>
      <c r="B56" s="39" t="s">
        <v>99</v>
      </c>
      <c r="C56" s="43">
        <v>75440.36</v>
      </c>
      <c r="D56" s="43">
        <v>36259.440000000002</v>
      </c>
      <c r="E56" s="56">
        <f t="shared" si="3"/>
        <v>48.063715496585651</v>
      </c>
    </row>
    <row r="57" spans="1:5">
      <c r="A57" s="13">
        <v>32121</v>
      </c>
      <c r="B57" s="39" t="s">
        <v>63</v>
      </c>
      <c r="C57" s="43">
        <v>24198.69</v>
      </c>
      <c r="D57" s="43">
        <v>8038.1</v>
      </c>
      <c r="E57" s="56">
        <f t="shared" si="3"/>
        <v>33.217087371258529</v>
      </c>
    </row>
    <row r="58" spans="1:5">
      <c r="A58" s="13">
        <v>32955</v>
      </c>
      <c r="B58" s="39" t="s">
        <v>100</v>
      </c>
      <c r="C58" s="43">
        <v>1327.23</v>
      </c>
      <c r="D58" s="43">
        <v>0</v>
      </c>
      <c r="E58" s="56">
        <f t="shared" si="3"/>
        <v>0</v>
      </c>
    </row>
    <row r="59" spans="1:5">
      <c r="A59" s="24" t="s">
        <v>25</v>
      </c>
      <c r="B59" s="27"/>
      <c r="C59" s="44">
        <f>C58+C57+C56+C55+C54</f>
        <v>589180.6</v>
      </c>
      <c r="D59" s="44">
        <f>D58+D57+D56+D55+D54</f>
        <v>273475.40999999997</v>
      </c>
      <c r="E59" s="43">
        <f>D59/C59*100</f>
        <v>46.41622789345066</v>
      </c>
    </row>
    <row r="60" spans="1:5">
      <c r="A60" s="23"/>
      <c r="B60" s="30"/>
      <c r="C60" s="54"/>
      <c r="D60" s="54"/>
      <c r="E60" s="54"/>
    </row>
    <row r="61" spans="1:5">
      <c r="A61" s="24" t="s">
        <v>26</v>
      </c>
      <c r="B61" s="14"/>
      <c r="C61" s="44">
        <f>C59</f>
        <v>589180.6</v>
      </c>
      <c r="D61" s="44">
        <f>D59</f>
        <v>273475.40999999997</v>
      </c>
      <c r="E61" s="44">
        <f>D61/C61*100</f>
        <v>46.41622789345066</v>
      </c>
    </row>
    <row r="62" spans="1:5">
      <c r="A62" s="23"/>
      <c r="B62" s="29"/>
      <c r="C62" s="54"/>
      <c r="D62" s="54"/>
      <c r="E62" s="54"/>
    </row>
    <row r="63" spans="1:5">
      <c r="A63" s="5"/>
      <c r="C63" s="10"/>
      <c r="D63" s="10"/>
    </row>
    <row r="64" spans="1:5" ht="19.5">
      <c r="A64" s="21" t="s">
        <v>50</v>
      </c>
      <c r="B64" s="22" t="s">
        <v>29</v>
      </c>
      <c r="C64" s="69"/>
      <c r="D64" s="10"/>
    </row>
    <row r="65" spans="1:5" s="38" customFormat="1" ht="15.75">
      <c r="A65" s="9" t="s">
        <v>68</v>
      </c>
      <c r="B65" s="7"/>
      <c r="C65" s="10"/>
      <c r="D65" s="10"/>
      <c r="E65" s="6"/>
    </row>
    <row r="66" spans="1:5" ht="45">
      <c r="A66" s="3" t="s">
        <v>2</v>
      </c>
      <c r="B66" s="2" t="s">
        <v>0</v>
      </c>
      <c r="C66" s="4" t="s">
        <v>105</v>
      </c>
      <c r="D66" s="4" t="s">
        <v>104</v>
      </c>
      <c r="E66" s="53" t="s">
        <v>35</v>
      </c>
    </row>
    <row r="67" spans="1:5">
      <c r="A67" s="35"/>
      <c r="B67" s="36"/>
      <c r="C67" s="37">
        <v>1</v>
      </c>
      <c r="D67" s="37">
        <v>2</v>
      </c>
      <c r="E67" s="60">
        <v>3</v>
      </c>
    </row>
    <row r="68" spans="1:5">
      <c r="A68" s="13">
        <v>32999</v>
      </c>
      <c r="B68" s="39" t="s">
        <v>19</v>
      </c>
      <c r="C68" s="43">
        <v>1563</v>
      </c>
      <c r="D68" s="43">
        <v>425.91</v>
      </c>
      <c r="E68" s="43">
        <f>D68/C68*100</f>
        <v>27.249520153550865</v>
      </c>
    </row>
    <row r="69" spans="1:5">
      <c r="A69" s="24" t="s">
        <v>25</v>
      </c>
      <c r="B69" s="27"/>
      <c r="C69" s="44">
        <f>SUM(C68)</f>
        <v>1563</v>
      </c>
      <c r="D69" s="44">
        <f t="shared" ref="D69:E69" si="4">SUM(D68)</f>
        <v>425.91</v>
      </c>
      <c r="E69" s="44">
        <f t="shared" si="4"/>
        <v>27.249520153550865</v>
      </c>
    </row>
    <row r="70" spans="1:5">
      <c r="A70" s="23"/>
      <c r="B70" s="30"/>
      <c r="C70" s="54"/>
      <c r="D70" s="54"/>
      <c r="E70" s="54"/>
    </row>
    <row r="71" spans="1:5">
      <c r="A71" s="24" t="s">
        <v>26</v>
      </c>
      <c r="B71" s="14"/>
      <c r="C71" s="44">
        <f>C69</f>
        <v>1563</v>
      </c>
      <c r="D71" s="44">
        <f>D69</f>
        <v>425.91</v>
      </c>
      <c r="E71" s="44">
        <f>D71/C71*100</f>
        <v>27.249520153550865</v>
      </c>
    </row>
    <row r="72" spans="1:5">
      <c r="A72" s="23"/>
      <c r="B72" s="30"/>
      <c r="C72" s="31"/>
      <c r="D72" s="31"/>
      <c r="E72" s="54"/>
    </row>
    <row r="73" spans="1:5">
      <c r="A73" s="23"/>
      <c r="B73" s="7"/>
      <c r="C73" s="10"/>
      <c r="D73" s="10"/>
    </row>
    <row r="74" spans="1:5" ht="19.5">
      <c r="A74" s="62" t="s">
        <v>51</v>
      </c>
      <c r="B74" s="63" t="s">
        <v>20</v>
      </c>
      <c r="C74" s="10"/>
      <c r="D74" s="10"/>
    </row>
    <row r="75" spans="1:5" ht="15.75">
      <c r="A75" s="9" t="s">
        <v>69</v>
      </c>
      <c r="B75" s="7"/>
      <c r="C75" s="10"/>
      <c r="D75" s="10"/>
    </row>
    <row r="76" spans="1:5" ht="45">
      <c r="A76" s="3" t="s">
        <v>2</v>
      </c>
      <c r="B76" s="2" t="s">
        <v>0</v>
      </c>
      <c r="C76" s="4" t="s">
        <v>105</v>
      </c>
      <c r="D76" s="4" t="s">
        <v>104</v>
      </c>
      <c r="E76" s="53" t="s">
        <v>35</v>
      </c>
    </row>
    <row r="77" spans="1:5">
      <c r="A77" s="40"/>
      <c r="B77" s="41"/>
      <c r="C77" s="34">
        <v>1</v>
      </c>
      <c r="D77" s="34">
        <v>2</v>
      </c>
      <c r="E77" s="59">
        <v>3</v>
      </c>
    </row>
    <row r="78" spans="1:5">
      <c r="A78" s="61">
        <v>31113</v>
      </c>
      <c r="B78" s="71" t="s">
        <v>82</v>
      </c>
      <c r="C78" s="68">
        <v>215</v>
      </c>
      <c r="D78" s="68">
        <v>203.73</v>
      </c>
      <c r="E78" s="56">
        <f t="shared" ref="E78:E85" si="5">D78/C78*100</f>
        <v>94.758139534883711</v>
      </c>
    </row>
    <row r="79" spans="1:5">
      <c r="A79" s="61">
        <v>31113</v>
      </c>
      <c r="B79" s="71" t="s">
        <v>82</v>
      </c>
      <c r="C79" s="68">
        <v>215</v>
      </c>
      <c r="D79" s="68">
        <v>0</v>
      </c>
      <c r="E79" s="56">
        <f t="shared" si="5"/>
        <v>0</v>
      </c>
    </row>
    <row r="80" spans="1:5" s="38" customFormat="1">
      <c r="A80" s="61">
        <v>32961</v>
      </c>
      <c r="B80" s="71" t="s">
        <v>83</v>
      </c>
      <c r="C80" s="68">
        <v>95</v>
      </c>
      <c r="D80" s="68">
        <v>85.57</v>
      </c>
      <c r="E80" s="56">
        <f t="shared" si="5"/>
        <v>90.073684210526309</v>
      </c>
    </row>
    <row r="81" spans="1:5">
      <c r="A81" s="61">
        <v>32961</v>
      </c>
      <c r="B81" s="71" t="s">
        <v>83</v>
      </c>
      <c r="C81" s="68">
        <v>95</v>
      </c>
      <c r="D81" s="68">
        <v>0</v>
      </c>
      <c r="E81" s="56">
        <f t="shared" si="5"/>
        <v>0</v>
      </c>
    </row>
    <row r="82" spans="1:5">
      <c r="A82" s="13">
        <v>42411</v>
      </c>
      <c r="B82" s="14" t="s">
        <v>28</v>
      </c>
      <c r="C82" s="43">
        <v>663.61</v>
      </c>
      <c r="D82" s="43">
        <v>0</v>
      </c>
      <c r="E82" s="43">
        <f t="shared" si="5"/>
        <v>0</v>
      </c>
    </row>
    <row r="83" spans="1:5">
      <c r="A83" s="13">
        <v>31219</v>
      </c>
      <c r="B83" s="14" t="s">
        <v>21</v>
      </c>
      <c r="C83" s="43">
        <v>663.61</v>
      </c>
      <c r="D83" s="43">
        <v>0</v>
      </c>
      <c r="E83" s="43">
        <f t="shared" si="5"/>
        <v>0</v>
      </c>
    </row>
    <row r="84" spans="1:5">
      <c r="A84" s="13">
        <v>32354</v>
      </c>
      <c r="B84" s="14" t="s">
        <v>62</v>
      </c>
      <c r="C84" s="43">
        <v>398.17</v>
      </c>
      <c r="D84" s="43">
        <v>0</v>
      </c>
      <c r="E84" s="43">
        <f t="shared" si="5"/>
        <v>0</v>
      </c>
    </row>
    <row r="85" spans="1:5">
      <c r="A85" s="24" t="s">
        <v>25</v>
      </c>
      <c r="B85" s="27"/>
      <c r="C85" s="44">
        <f>C84+C83+C82+C81+C80+C79+C78</f>
        <v>2345.39</v>
      </c>
      <c r="D85" s="44">
        <f>D78+D79+D80+D81+D82+D83+D84</f>
        <v>289.29999999999995</v>
      </c>
      <c r="E85" s="44">
        <f t="shared" si="5"/>
        <v>12.334835571056411</v>
      </c>
    </row>
    <row r="86" spans="1:5">
      <c r="A86" s="28"/>
      <c r="B86" s="29"/>
      <c r="C86" s="18"/>
      <c r="D86" s="18"/>
    </row>
    <row r="87" spans="1:5" ht="15.75">
      <c r="A87" s="9" t="s">
        <v>70</v>
      </c>
      <c r="B87" s="7"/>
      <c r="C87" s="10"/>
      <c r="D87" s="10"/>
    </row>
    <row r="88" spans="1:5" ht="45">
      <c r="A88" s="3" t="s">
        <v>2</v>
      </c>
      <c r="B88" s="2" t="s">
        <v>0</v>
      </c>
      <c r="C88" s="4" t="s">
        <v>105</v>
      </c>
      <c r="D88" s="4" t="s">
        <v>104</v>
      </c>
      <c r="E88" s="53" t="s">
        <v>37</v>
      </c>
    </row>
    <row r="89" spans="1:5">
      <c r="A89" s="40"/>
      <c r="B89" s="41"/>
      <c r="C89" s="34">
        <v>1</v>
      </c>
      <c r="D89" s="34">
        <v>2</v>
      </c>
      <c r="E89" s="59">
        <v>3</v>
      </c>
    </row>
    <row r="90" spans="1:5">
      <c r="A90" s="13">
        <v>32999</v>
      </c>
      <c r="B90" s="14" t="s">
        <v>17</v>
      </c>
      <c r="C90" s="15">
        <v>54.49</v>
      </c>
      <c r="D90" s="15">
        <v>0</v>
      </c>
      <c r="E90" s="43">
        <f t="shared" ref="E90:E91" si="6">D90/C90*100</f>
        <v>0</v>
      </c>
    </row>
    <row r="91" spans="1:5">
      <c r="A91" s="24" t="s">
        <v>25</v>
      </c>
      <c r="B91" s="27"/>
      <c r="C91" s="26">
        <f>SUM(C90:C90)</f>
        <v>54.49</v>
      </c>
      <c r="D91" s="26">
        <f>SUM(D90:D90)</f>
        <v>0</v>
      </c>
      <c r="E91" s="44">
        <f t="shared" si="6"/>
        <v>0</v>
      </c>
    </row>
    <row r="92" spans="1:5">
      <c r="A92" s="23"/>
      <c r="B92" s="30"/>
      <c r="C92" s="31"/>
      <c r="D92" s="31"/>
      <c r="E92" s="54"/>
    </row>
    <row r="93" spans="1:5" ht="15.75">
      <c r="A93" s="9" t="s">
        <v>84</v>
      </c>
      <c r="B93" s="7"/>
      <c r="C93" s="10"/>
      <c r="D93" s="10"/>
    </row>
    <row r="94" spans="1:5" ht="45">
      <c r="A94" s="3" t="s">
        <v>2</v>
      </c>
      <c r="B94" s="2" t="s">
        <v>0</v>
      </c>
      <c r="C94" s="4" t="s">
        <v>105</v>
      </c>
      <c r="D94" s="4" t="s">
        <v>104</v>
      </c>
      <c r="E94" s="53" t="s">
        <v>37</v>
      </c>
    </row>
    <row r="95" spans="1:5">
      <c r="A95" s="40"/>
      <c r="B95" s="41"/>
      <c r="C95" s="34">
        <v>1</v>
      </c>
      <c r="D95" s="34">
        <v>2</v>
      </c>
      <c r="E95" s="59">
        <v>3</v>
      </c>
    </row>
    <row r="96" spans="1:5">
      <c r="A96" s="13">
        <v>32999</v>
      </c>
      <c r="B96" s="14" t="s">
        <v>17</v>
      </c>
      <c r="C96" s="15">
        <v>1212.96</v>
      </c>
      <c r="D96" s="15">
        <v>363.54</v>
      </c>
      <c r="E96" s="43">
        <f t="shared" ref="E96:E97" si="7">D96/C96*100</f>
        <v>29.971309853581324</v>
      </c>
    </row>
    <row r="97" spans="1:5">
      <c r="A97" s="24" t="s">
        <v>25</v>
      </c>
      <c r="B97" s="27"/>
      <c r="C97" s="26">
        <f>SUM(C96:C96)</f>
        <v>1212.96</v>
      </c>
      <c r="D97" s="26">
        <f>SUM(D96:D96)</f>
        <v>363.54</v>
      </c>
      <c r="E97" s="44">
        <f t="shared" si="7"/>
        <v>29.971309853581324</v>
      </c>
    </row>
    <row r="98" spans="1:5">
      <c r="A98" s="23"/>
      <c r="B98" s="30"/>
      <c r="C98" s="31"/>
      <c r="D98" s="31"/>
      <c r="E98" s="54"/>
    </row>
    <row r="99" spans="1:5" ht="15.75">
      <c r="A99" s="9" t="s">
        <v>72</v>
      </c>
      <c r="B99" s="7"/>
      <c r="C99" s="10"/>
      <c r="D99" s="10"/>
    </row>
    <row r="100" spans="1:5" ht="45">
      <c r="A100" s="3" t="s">
        <v>2</v>
      </c>
      <c r="B100" s="2" t="s">
        <v>0</v>
      </c>
      <c r="C100" s="4" t="s">
        <v>105</v>
      </c>
      <c r="D100" s="4" t="s">
        <v>104</v>
      </c>
      <c r="E100" s="53" t="s">
        <v>37</v>
      </c>
    </row>
    <row r="101" spans="1:5">
      <c r="A101" s="40"/>
      <c r="B101" s="41"/>
      <c r="C101" s="34">
        <v>1</v>
      </c>
      <c r="D101" s="34">
        <v>2</v>
      </c>
      <c r="E101" s="59">
        <v>3</v>
      </c>
    </row>
    <row r="102" spans="1:5">
      <c r="A102" s="13">
        <v>32999</v>
      </c>
      <c r="B102" s="14" t="s">
        <v>42</v>
      </c>
      <c r="C102" s="15">
        <v>20000</v>
      </c>
      <c r="D102" s="15">
        <v>0</v>
      </c>
      <c r="E102" s="43">
        <f t="shared" ref="E102:E103" si="8">D102/C102*100</f>
        <v>0</v>
      </c>
    </row>
    <row r="103" spans="1:5">
      <c r="A103" s="24" t="s">
        <v>25</v>
      </c>
      <c r="B103" s="27"/>
      <c r="C103" s="26">
        <f>SUM(C102:C102)</f>
        <v>20000</v>
      </c>
      <c r="D103" s="26">
        <f>SUM(D102:D102)</f>
        <v>0</v>
      </c>
      <c r="E103" s="44">
        <f t="shared" si="8"/>
        <v>0</v>
      </c>
    </row>
    <row r="104" spans="1:5" s="38" customFormat="1">
      <c r="A104" s="23"/>
      <c r="B104" s="30"/>
      <c r="C104" s="31"/>
      <c r="D104" s="31"/>
      <c r="E104" s="54"/>
    </row>
    <row r="105" spans="1:5" s="38" customFormat="1">
      <c r="A105" s="24" t="s">
        <v>26</v>
      </c>
      <c r="B105" s="14"/>
      <c r="C105" s="26">
        <f>C103+C97+C91+C85</f>
        <v>23612.84</v>
      </c>
      <c r="D105" s="26">
        <f>D97+D85</f>
        <v>652.83999999999992</v>
      </c>
      <c r="E105" s="44">
        <f>D105/C105*100</f>
        <v>2.7647669657694709</v>
      </c>
    </row>
    <row r="106" spans="1:5" s="38" customFormat="1">
      <c r="A106" s="23"/>
      <c r="B106" s="30"/>
      <c r="C106" s="31"/>
      <c r="D106" s="31"/>
      <c r="E106" s="54"/>
    </row>
    <row r="107" spans="1:5" s="38" customFormat="1">
      <c r="A107" s="23"/>
      <c r="B107" s="30"/>
      <c r="C107" s="31"/>
      <c r="D107" s="31"/>
      <c r="E107" s="54"/>
    </row>
    <row r="108" spans="1:5" s="38" customFormat="1" ht="19.5">
      <c r="A108" s="62" t="s">
        <v>48</v>
      </c>
      <c r="B108" s="63" t="s">
        <v>49</v>
      </c>
      <c r="C108" s="31"/>
      <c r="D108" s="31"/>
      <c r="E108" s="54"/>
    </row>
    <row r="109" spans="1:5" s="38" customFormat="1">
      <c r="A109" s="8"/>
      <c r="B109" s="7"/>
      <c r="C109" s="10"/>
      <c r="D109" s="10"/>
      <c r="E109" s="6"/>
    </row>
    <row r="110" spans="1:5" s="38" customFormat="1" ht="15.75">
      <c r="A110" s="9" t="s">
        <v>71</v>
      </c>
      <c r="B110" s="7"/>
      <c r="C110" s="10"/>
      <c r="D110" s="10"/>
      <c r="E110" s="6"/>
    </row>
    <row r="111" spans="1:5" s="38" customFormat="1" ht="45">
      <c r="A111" s="3" t="s">
        <v>2</v>
      </c>
      <c r="B111" s="2" t="s">
        <v>0</v>
      </c>
      <c r="C111" s="4" t="s">
        <v>105</v>
      </c>
      <c r="D111" s="4" t="s">
        <v>104</v>
      </c>
      <c r="E111" s="53" t="s">
        <v>35</v>
      </c>
    </row>
    <row r="112" spans="1:5" s="38" customFormat="1" ht="12">
      <c r="A112" s="40"/>
      <c r="B112" s="41"/>
      <c r="C112" s="34">
        <v>1</v>
      </c>
      <c r="D112" s="34">
        <v>2</v>
      </c>
      <c r="E112" s="59">
        <v>3</v>
      </c>
    </row>
    <row r="113" spans="1:10">
      <c r="A113" s="13">
        <v>32221</v>
      </c>
      <c r="B113" s="14" t="s">
        <v>5</v>
      </c>
      <c r="C113" s="50">
        <v>2000</v>
      </c>
      <c r="D113" s="50">
        <v>135.83000000000001</v>
      </c>
      <c r="E113" s="56">
        <f>D113/C113*100</f>
        <v>6.7915000000000001</v>
      </c>
      <c r="F113" s="23"/>
      <c r="G113" s="30"/>
      <c r="H113" s="31"/>
      <c r="I113" s="31"/>
      <c r="J113" s="66"/>
    </row>
    <row r="114" spans="1:10">
      <c r="A114" s="24" t="s">
        <v>25</v>
      </c>
      <c r="B114" s="27"/>
      <c r="C114" s="26">
        <f>SUM(C113:C113)</f>
        <v>2000</v>
      </c>
      <c r="D114" s="26">
        <f>SUM(D113:D113)</f>
        <v>135.83000000000001</v>
      </c>
      <c r="E114" s="53">
        <f t="shared" ref="E114" si="9">D114/C114*100</f>
        <v>6.7915000000000001</v>
      </c>
    </row>
    <row r="115" spans="1:10">
      <c r="A115" s="23"/>
      <c r="B115" s="30"/>
      <c r="C115" s="31"/>
      <c r="D115" s="31"/>
      <c r="E115" s="66"/>
    </row>
    <row r="116" spans="1:10">
      <c r="A116" s="23"/>
      <c r="B116" s="30"/>
      <c r="C116" s="31"/>
      <c r="D116" s="31"/>
      <c r="E116" s="66"/>
    </row>
    <row r="117" spans="1:10" ht="15.75">
      <c r="A117" s="9" t="s">
        <v>70</v>
      </c>
      <c r="B117" s="7"/>
      <c r="C117" s="10"/>
      <c r="D117" s="10"/>
    </row>
    <row r="118" spans="1:10" s="7" customFormat="1" ht="45">
      <c r="A118" s="3" t="s">
        <v>2</v>
      </c>
      <c r="B118" s="2" t="s">
        <v>0</v>
      </c>
      <c r="C118" s="4" t="s">
        <v>105</v>
      </c>
      <c r="D118" s="4" t="s">
        <v>104</v>
      </c>
      <c r="E118" s="53" t="s">
        <v>37</v>
      </c>
    </row>
    <row r="119" spans="1:10" s="7" customFormat="1">
      <c r="A119" s="40"/>
      <c r="B119" s="41"/>
      <c r="C119" s="34">
        <v>1</v>
      </c>
      <c r="D119" s="34">
        <v>2</v>
      </c>
      <c r="E119" s="59">
        <v>3</v>
      </c>
    </row>
    <row r="120" spans="1:10" s="7" customFormat="1">
      <c r="A120" s="13">
        <v>42273</v>
      </c>
      <c r="B120" s="14" t="s">
        <v>85</v>
      </c>
      <c r="C120" s="15">
        <v>1493.92</v>
      </c>
      <c r="D120" s="15">
        <v>0</v>
      </c>
      <c r="E120" s="43">
        <f t="shared" ref="E120:E121" si="10">D120/C120*100</f>
        <v>0</v>
      </c>
    </row>
    <row r="121" spans="1:10">
      <c r="A121" s="24" t="s">
        <v>25</v>
      </c>
      <c r="B121" s="27"/>
      <c r="C121" s="26">
        <f>SUM(C120:C120)</f>
        <v>1493.92</v>
      </c>
      <c r="D121" s="26">
        <f>SUM(D120:D120)</f>
        <v>0</v>
      </c>
      <c r="E121" s="44">
        <f t="shared" si="10"/>
        <v>0</v>
      </c>
    </row>
    <row r="122" spans="1:10">
      <c r="A122" s="23"/>
      <c r="B122" s="30"/>
      <c r="C122" s="31"/>
      <c r="D122" s="31"/>
      <c r="E122" s="66"/>
    </row>
    <row r="123" spans="1:10" ht="33" customHeight="1">
      <c r="A123" s="24" t="s">
        <v>26</v>
      </c>
      <c r="B123" s="14"/>
      <c r="C123" s="26">
        <f>C121+C114</f>
        <v>3493.92</v>
      </c>
      <c r="D123" s="26">
        <f>D121+D114</f>
        <v>135.83000000000001</v>
      </c>
      <c r="E123" s="44">
        <f>(D123/C123)*100</f>
        <v>3.8876104776297113</v>
      </c>
    </row>
    <row r="124" spans="1:10">
      <c r="A124" s="23"/>
      <c r="B124" s="30"/>
      <c r="C124" s="31"/>
      <c r="D124" s="31"/>
      <c r="E124" s="66"/>
    </row>
    <row r="125" spans="1:10">
      <c r="A125" s="23"/>
      <c r="B125" s="30"/>
      <c r="C125" s="31"/>
      <c r="D125" s="31"/>
      <c r="E125" s="66"/>
    </row>
    <row r="126" spans="1:10" ht="19.5">
      <c r="A126" s="21" t="s">
        <v>46</v>
      </c>
      <c r="B126" s="22" t="s">
        <v>47</v>
      </c>
      <c r="C126" s="10"/>
      <c r="D126" s="10"/>
    </row>
    <row r="127" spans="1:10" ht="15.75">
      <c r="A127" s="9" t="s">
        <v>74</v>
      </c>
      <c r="B127" s="7"/>
      <c r="C127" s="10"/>
      <c r="D127" s="10"/>
    </row>
    <row r="128" spans="1:10" ht="45">
      <c r="A128" s="3" t="s">
        <v>2</v>
      </c>
      <c r="B128" s="2" t="s">
        <v>0</v>
      </c>
      <c r="C128" s="4" t="s">
        <v>105</v>
      </c>
      <c r="D128" s="4" t="s">
        <v>104</v>
      </c>
      <c r="E128" s="53" t="s">
        <v>35</v>
      </c>
    </row>
    <row r="129" spans="1:5">
      <c r="A129" s="40"/>
      <c r="B129" s="41"/>
      <c r="C129" s="34">
        <v>1</v>
      </c>
      <c r="D129" s="34">
        <v>2</v>
      </c>
      <c r="E129" s="59">
        <v>3</v>
      </c>
    </row>
    <row r="130" spans="1:5">
      <c r="A130" s="13">
        <v>32224</v>
      </c>
      <c r="B130" s="14" t="s">
        <v>86</v>
      </c>
      <c r="C130" s="15">
        <v>3862</v>
      </c>
      <c r="D130" s="15">
        <v>3862</v>
      </c>
      <c r="E130" s="43">
        <f>D130/C130*100</f>
        <v>100</v>
      </c>
    </row>
    <row r="131" spans="1:5">
      <c r="A131" s="24" t="s">
        <v>26</v>
      </c>
      <c r="B131" s="27"/>
      <c r="C131" s="26">
        <f>C130</f>
        <v>3862</v>
      </c>
      <c r="D131" s="26">
        <f>D130</f>
        <v>3862</v>
      </c>
      <c r="E131" s="44">
        <f>D131/C131*100</f>
        <v>100</v>
      </c>
    </row>
    <row r="132" spans="1:5">
      <c r="A132" s="23"/>
      <c r="B132" s="7"/>
      <c r="C132" s="31"/>
      <c r="D132" s="31"/>
      <c r="E132" s="54"/>
    </row>
    <row r="133" spans="1:5" ht="15.75">
      <c r="A133" s="9" t="s">
        <v>75</v>
      </c>
      <c r="B133" s="7"/>
      <c r="C133" s="10"/>
      <c r="D133" s="10"/>
    </row>
    <row r="134" spans="1:5" ht="45">
      <c r="A134" s="3" t="s">
        <v>2</v>
      </c>
      <c r="B134" s="2" t="s">
        <v>0</v>
      </c>
      <c r="C134" s="4" t="s">
        <v>105</v>
      </c>
      <c r="D134" s="4" t="s">
        <v>104</v>
      </c>
      <c r="E134" s="53" t="s">
        <v>35</v>
      </c>
    </row>
    <row r="135" spans="1:5">
      <c r="C135" s="34">
        <v>1</v>
      </c>
      <c r="D135" s="34">
        <v>2</v>
      </c>
      <c r="E135" s="59">
        <v>3</v>
      </c>
    </row>
    <row r="136" spans="1:5">
      <c r="A136" s="13">
        <v>32224</v>
      </c>
      <c r="B136" s="14" t="s">
        <v>45</v>
      </c>
      <c r="C136" s="15">
        <v>12705</v>
      </c>
      <c r="D136" s="15">
        <v>0</v>
      </c>
      <c r="E136" s="43">
        <f>D136/C136*100</f>
        <v>0</v>
      </c>
    </row>
    <row r="137" spans="1:5">
      <c r="A137" s="24" t="s">
        <v>26</v>
      </c>
      <c r="B137" s="27"/>
      <c r="C137" s="26">
        <f>SUM(C136)</f>
        <v>12705</v>
      </c>
      <c r="D137" s="26">
        <f t="shared" ref="D137" si="11">SUM(D136)</f>
        <v>0</v>
      </c>
      <c r="E137" s="44">
        <f>D137/C137*100</f>
        <v>0</v>
      </c>
    </row>
    <row r="138" spans="1:5">
      <c r="A138" s="23"/>
      <c r="B138" s="7"/>
      <c r="C138" s="31"/>
      <c r="D138" s="31"/>
      <c r="E138" s="54"/>
    </row>
    <row r="139" spans="1:5">
      <c r="A139" s="24" t="s">
        <v>26</v>
      </c>
      <c r="B139" s="27"/>
      <c r="C139" s="26">
        <f>C137+C131</f>
        <v>16567</v>
      </c>
      <c r="D139" s="26">
        <f>D137+D131</f>
        <v>3862</v>
      </c>
      <c r="E139" s="44">
        <f>D139/C139*100</f>
        <v>23.311402185066697</v>
      </c>
    </row>
    <row r="140" spans="1:5">
      <c r="A140" s="23"/>
      <c r="B140" s="30"/>
      <c r="C140" s="31"/>
      <c r="D140" s="31"/>
      <c r="E140" s="54"/>
    </row>
    <row r="141" spans="1:5" ht="19.5">
      <c r="A141" s="21" t="s">
        <v>64</v>
      </c>
      <c r="B141" s="64" t="s">
        <v>65</v>
      </c>
      <c r="C141" s="65"/>
      <c r="D141" s="65"/>
      <c r="E141" s="66"/>
    </row>
    <row r="142" spans="1:5" ht="15.75">
      <c r="A142" s="9" t="s">
        <v>68</v>
      </c>
      <c r="B142" s="7"/>
      <c r="C142" s="65"/>
      <c r="D142" s="65"/>
      <c r="E142" s="66"/>
    </row>
    <row r="143" spans="1:5" ht="45">
      <c r="A143" s="3" t="s">
        <v>2</v>
      </c>
      <c r="B143" s="2" t="s">
        <v>0</v>
      </c>
      <c r="C143" s="4" t="s">
        <v>105</v>
      </c>
      <c r="D143" s="4" t="s">
        <v>104</v>
      </c>
      <c r="E143" s="53" t="s">
        <v>35</v>
      </c>
    </row>
    <row r="144" spans="1:5">
      <c r="A144" s="40"/>
      <c r="B144" s="41"/>
      <c r="C144" s="34">
        <v>1</v>
      </c>
      <c r="D144" s="34">
        <v>2</v>
      </c>
      <c r="E144" s="59">
        <v>3</v>
      </c>
    </row>
    <row r="145" spans="1:10" ht="15.75">
      <c r="A145" s="67">
        <v>32999</v>
      </c>
      <c r="B145" s="12" t="s">
        <v>19</v>
      </c>
      <c r="C145" s="43">
        <v>331.25</v>
      </c>
      <c r="D145" s="68">
        <v>331.25</v>
      </c>
      <c r="E145" s="53">
        <f t="shared" ref="E145" si="12">D145/C145*100</f>
        <v>100</v>
      </c>
    </row>
    <row r="146" spans="1:10">
      <c r="A146" s="24" t="s">
        <v>26</v>
      </c>
      <c r="B146" s="27"/>
      <c r="C146" s="44">
        <f>C145</f>
        <v>331.25</v>
      </c>
      <c r="D146" s="44">
        <v>331.25</v>
      </c>
      <c r="E146" s="44">
        <f>D146/C146*100</f>
        <v>100</v>
      </c>
    </row>
    <row r="147" spans="1:10">
      <c r="A147" s="23"/>
      <c r="B147" s="30"/>
      <c r="C147" s="31"/>
      <c r="D147" s="31"/>
      <c r="E147" s="54"/>
    </row>
    <row r="148" spans="1:10">
      <c r="A148" s="24" t="s">
        <v>26</v>
      </c>
      <c r="B148" s="27"/>
      <c r="C148" s="26">
        <f>C146</f>
        <v>331.25</v>
      </c>
      <c r="D148" s="26">
        <f>D147+D146</f>
        <v>331.25</v>
      </c>
      <c r="E148" s="44">
        <f>D148/C148*100</f>
        <v>100</v>
      </c>
    </row>
    <row r="149" spans="1:10">
      <c r="A149" s="23"/>
      <c r="B149" s="30"/>
      <c r="C149" s="31"/>
      <c r="D149" s="31"/>
      <c r="E149" s="54"/>
    </row>
    <row r="150" spans="1:10">
      <c r="A150" s="23"/>
      <c r="B150" s="7"/>
      <c r="C150" s="31"/>
      <c r="D150" s="31"/>
      <c r="E150" s="54"/>
    </row>
    <row r="151" spans="1:10" ht="19.5">
      <c r="A151" s="21" t="s">
        <v>43</v>
      </c>
      <c r="B151" s="22" t="s">
        <v>44</v>
      </c>
      <c r="C151" s="10"/>
      <c r="D151" s="10"/>
      <c r="F151" s="8"/>
      <c r="G151" s="7"/>
      <c r="H151" s="10"/>
      <c r="I151" s="7"/>
      <c r="J151" s="6"/>
    </row>
    <row r="152" spans="1:10" ht="15.75">
      <c r="A152" s="9" t="s">
        <v>69</v>
      </c>
      <c r="B152" s="7"/>
      <c r="C152" s="10"/>
      <c r="D152" s="10"/>
      <c r="F152" s="8"/>
      <c r="G152" s="7"/>
      <c r="H152" s="10"/>
      <c r="I152" s="7"/>
      <c r="J152" s="6"/>
    </row>
    <row r="153" spans="1:10" ht="45">
      <c r="A153" s="3" t="s">
        <v>2</v>
      </c>
      <c r="B153" s="2" t="s">
        <v>0</v>
      </c>
      <c r="C153" s="4" t="s">
        <v>105</v>
      </c>
      <c r="D153" s="4" t="s">
        <v>104</v>
      </c>
      <c r="E153" s="53" t="s">
        <v>35</v>
      </c>
      <c r="F153" s="8"/>
      <c r="G153" s="7"/>
      <c r="H153" s="10"/>
      <c r="I153" s="7"/>
      <c r="J153" s="6"/>
    </row>
    <row r="154" spans="1:10">
      <c r="A154" s="40"/>
      <c r="B154" s="41"/>
      <c r="C154" s="34">
        <v>1</v>
      </c>
      <c r="D154" s="34">
        <v>2</v>
      </c>
      <c r="E154" s="59">
        <v>3</v>
      </c>
      <c r="F154" s="8"/>
      <c r="G154" s="7"/>
      <c r="H154" s="10"/>
      <c r="I154" s="7"/>
      <c r="J154" s="6"/>
    </row>
    <row r="155" spans="1:10">
      <c r="A155" s="13">
        <v>42411</v>
      </c>
      <c r="B155" s="14" t="s">
        <v>44</v>
      </c>
      <c r="C155" s="15">
        <v>20000</v>
      </c>
      <c r="D155" s="15">
        <v>0</v>
      </c>
      <c r="E155" s="43">
        <f>D155/C155*100</f>
        <v>0</v>
      </c>
      <c r="F155" s="8"/>
      <c r="G155" s="7"/>
      <c r="H155" s="10"/>
      <c r="I155" s="7"/>
      <c r="J155" s="6"/>
    </row>
    <row r="156" spans="1:10">
      <c r="A156" s="24" t="s">
        <v>26</v>
      </c>
      <c r="B156" s="27"/>
      <c r="C156" s="26">
        <f>SUM(C155:C155)</f>
        <v>20000</v>
      </c>
      <c r="D156" s="26">
        <f>SUM(D155:D155)</f>
        <v>0</v>
      </c>
      <c r="E156" s="44">
        <f>D156/C156*100</f>
        <v>0</v>
      </c>
      <c r="F156" s="8"/>
      <c r="G156" s="7"/>
      <c r="H156" s="10"/>
      <c r="I156" s="7"/>
      <c r="J156" s="6"/>
    </row>
    <row r="157" spans="1:10">
      <c r="A157" s="8"/>
      <c r="B157" s="7"/>
      <c r="C157" s="10"/>
      <c r="D157" s="10"/>
      <c r="F157" s="8"/>
      <c r="G157" s="7"/>
      <c r="H157" s="10"/>
      <c r="I157" s="7"/>
      <c r="J157" s="6"/>
    </row>
    <row r="158" spans="1:10">
      <c r="A158" s="24" t="s">
        <v>26</v>
      </c>
      <c r="B158" s="27"/>
      <c r="C158" s="26">
        <v>20000</v>
      </c>
      <c r="D158" s="26">
        <v>0</v>
      </c>
      <c r="E158" s="44">
        <f>D158/C158*100</f>
        <v>0</v>
      </c>
      <c r="F158" s="8"/>
      <c r="G158" s="7"/>
      <c r="H158" s="10"/>
      <c r="I158" s="7"/>
      <c r="J158" s="6"/>
    </row>
    <row r="159" spans="1:10">
      <c r="A159" s="7"/>
      <c r="B159" s="7"/>
      <c r="C159" s="10"/>
      <c r="D159" s="10"/>
    </row>
    <row r="160" spans="1:10">
      <c r="A160" s="7"/>
      <c r="B160" s="7"/>
      <c r="C160" s="10"/>
      <c r="D160" s="10"/>
    </row>
    <row r="161" spans="1:10" ht="19.5">
      <c r="A161" s="21" t="s">
        <v>87</v>
      </c>
      <c r="B161" s="22" t="s">
        <v>88</v>
      </c>
      <c r="C161" s="10"/>
      <c r="D161" s="10"/>
    </row>
    <row r="162" spans="1:10" ht="21" customHeight="1">
      <c r="A162" s="9" t="s">
        <v>72</v>
      </c>
      <c r="B162" s="7"/>
      <c r="C162" s="10"/>
      <c r="D162" s="10"/>
    </row>
    <row r="163" spans="1:10" ht="33.75" customHeight="1">
      <c r="A163" s="3" t="s">
        <v>2</v>
      </c>
      <c r="B163" s="2" t="s">
        <v>0</v>
      </c>
      <c r="C163" s="4" t="s">
        <v>105</v>
      </c>
      <c r="D163" s="4" t="s">
        <v>104</v>
      </c>
      <c r="E163" s="53" t="s">
        <v>38</v>
      </c>
    </row>
    <row r="164" spans="1:10">
      <c r="A164" s="35"/>
      <c r="B164" s="36"/>
      <c r="C164" s="37">
        <v>1</v>
      </c>
      <c r="D164" s="37">
        <v>2</v>
      </c>
      <c r="E164" s="60">
        <v>3</v>
      </c>
    </row>
    <row r="165" spans="1:10">
      <c r="A165" s="16">
        <v>311</v>
      </c>
      <c r="B165" s="17" t="s">
        <v>22</v>
      </c>
      <c r="C165" s="15">
        <v>15600</v>
      </c>
      <c r="D165" s="15">
        <v>8079.09</v>
      </c>
      <c r="E165" s="43">
        <f>D165/C165*100</f>
        <v>51.78903846153846</v>
      </c>
    </row>
    <row r="166" spans="1:10">
      <c r="A166" s="16">
        <v>312</v>
      </c>
      <c r="B166" s="17" t="s">
        <v>21</v>
      </c>
      <c r="C166" s="15">
        <v>909.21</v>
      </c>
      <c r="D166" s="15">
        <v>326.54000000000002</v>
      </c>
      <c r="E166" s="43">
        <f t="shared" ref="E166:E169" si="13">D166/C166*100</f>
        <v>35.914695174932085</v>
      </c>
    </row>
    <row r="167" spans="1:10">
      <c r="A167" s="16">
        <v>313</v>
      </c>
      <c r="B167" s="17" t="s">
        <v>23</v>
      </c>
      <c r="C167" s="15">
        <v>2600</v>
      </c>
      <c r="D167" s="15">
        <v>1333.03</v>
      </c>
      <c r="E167" s="43">
        <f t="shared" si="13"/>
        <v>51.270384615384614</v>
      </c>
    </row>
    <row r="168" spans="1:10">
      <c r="A168" s="16">
        <v>321</v>
      </c>
      <c r="B168" s="17" t="s">
        <v>89</v>
      </c>
      <c r="C168" s="15">
        <v>1000</v>
      </c>
      <c r="D168" s="15">
        <v>145.82</v>
      </c>
      <c r="E168" s="43">
        <f t="shared" si="13"/>
        <v>14.582000000000001</v>
      </c>
      <c r="J168" s="6"/>
    </row>
    <row r="169" spans="1:10">
      <c r="A169" s="24" t="s">
        <v>25</v>
      </c>
      <c r="B169" s="27"/>
      <c r="C169" s="26">
        <f>C168+C167+C166+C165</f>
        <v>20109.21</v>
      </c>
      <c r="D169" s="26">
        <f>SUM(D165:D168)</f>
        <v>9884.4800000000014</v>
      </c>
      <c r="E169" s="44">
        <f t="shared" si="13"/>
        <v>49.153994612418892</v>
      </c>
      <c r="F169" s="23"/>
      <c r="G169" s="30"/>
      <c r="H169" s="31"/>
      <c r="I169" s="31"/>
      <c r="J169" s="66"/>
    </row>
    <row r="170" spans="1:10">
      <c r="A170" s="23"/>
      <c r="B170" s="30"/>
      <c r="C170" s="31"/>
      <c r="D170" s="31"/>
      <c r="E170" s="54"/>
      <c r="F170" s="23"/>
      <c r="G170" s="30"/>
      <c r="H170" s="31"/>
      <c r="I170" s="31"/>
      <c r="J170" s="66"/>
    </row>
    <row r="171" spans="1:10">
      <c r="A171" s="23"/>
      <c r="B171" s="30"/>
      <c r="C171" s="31"/>
      <c r="D171" s="31"/>
      <c r="E171" s="54"/>
      <c r="F171" s="23"/>
      <c r="G171" s="30"/>
      <c r="H171" s="31"/>
      <c r="I171" s="31"/>
      <c r="J171" s="66"/>
    </row>
    <row r="172" spans="1:10" ht="15.75">
      <c r="A172" s="9" t="s">
        <v>73</v>
      </c>
      <c r="B172" s="7"/>
      <c r="C172" s="10"/>
      <c r="D172" s="10"/>
      <c r="F172" s="23"/>
      <c r="G172" s="30"/>
      <c r="H172" s="31"/>
      <c r="I172" s="31"/>
      <c r="J172" s="66"/>
    </row>
    <row r="173" spans="1:10" ht="45">
      <c r="A173" s="3" t="s">
        <v>2</v>
      </c>
      <c r="B173" s="2" t="s">
        <v>0</v>
      </c>
      <c r="C173" s="4" t="s">
        <v>105</v>
      </c>
      <c r="D173" s="4" t="s">
        <v>104</v>
      </c>
      <c r="E173" s="53" t="s">
        <v>38</v>
      </c>
    </row>
    <row r="174" spans="1:10">
      <c r="A174" s="35"/>
      <c r="B174" s="36"/>
      <c r="C174" s="37">
        <v>1</v>
      </c>
      <c r="D174" s="37">
        <v>2</v>
      </c>
      <c r="E174" s="60">
        <v>3</v>
      </c>
      <c r="F174" s="23"/>
      <c r="G174" s="30"/>
      <c r="H174" s="31"/>
      <c r="I174" s="31"/>
      <c r="J174" s="66"/>
    </row>
    <row r="175" spans="1:10">
      <c r="A175" s="16">
        <v>32224</v>
      </c>
      <c r="B175" s="17" t="s">
        <v>96</v>
      </c>
      <c r="C175" s="15">
        <v>5000</v>
      </c>
      <c r="D175" s="15">
        <v>0</v>
      </c>
      <c r="E175" s="43">
        <f>D175/C175*100</f>
        <v>0</v>
      </c>
      <c r="F175" s="23"/>
      <c r="G175" s="30"/>
      <c r="H175" s="31"/>
      <c r="I175" s="31"/>
      <c r="J175" s="66"/>
    </row>
    <row r="176" spans="1:10">
      <c r="A176" s="24" t="s">
        <v>25</v>
      </c>
      <c r="B176" s="27"/>
      <c r="C176" s="26">
        <f>SUM(C175:C175)</f>
        <v>5000</v>
      </c>
      <c r="D176" s="26">
        <f>SUM(D175:D175)</f>
        <v>0</v>
      </c>
      <c r="E176" s="44">
        <f t="shared" ref="E176" si="14">D176/C176*100</f>
        <v>0</v>
      </c>
      <c r="F176" s="23"/>
      <c r="G176" s="30"/>
      <c r="H176" s="31"/>
      <c r="I176" s="31"/>
      <c r="J176" s="66"/>
    </row>
    <row r="177" spans="1:10">
      <c r="F177" s="31"/>
      <c r="G177" s="58"/>
    </row>
    <row r="178" spans="1:10" ht="15.75">
      <c r="A178" s="9" t="s">
        <v>90</v>
      </c>
      <c r="B178" s="7"/>
      <c r="C178" s="10"/>
      <c r="D178" s="10"/>
      <c r="F178" s="10"/>
      <c r="G178" s="6"/>
    </row>
    <row r="179" spans="1:10" ht="45">
      <c r="A179" s="3" t="s">
        <v>2</v>
      </c>
      <c r="B179" s="2" t="s">
        <v>0</v>
      </c>
      <c r="C179" s="4" t="s">
        <v>105</v>
      </c>
      <c r="D179" s="4" t="s">
        <v>104</v>
      </c>
      <c r="E179" s="53" t="s">
        <v>38</v>
      </c>
      <c r="F179" s="74"/>
      <c r="G179" s="75"/>
      <c r="H179" s="65"/>
      <c r="I179" s="65"/>
      <c r="J179" s="66"/>
    </row>
    <row r="180" spans="1:10">
      <c r="A180" s="35"/>
      <c r="B180" s="36"/>
      <c r="C180" s="37">
        <v>1</v>
      </c>
      <c r="D180" s="37">
        <v>2</v>
      </c>
      <c r="E180" s="60">
        <v>3</v>
      </c>
      <c r="F180" s="76"/>
      <c r="G180" s="77"/>
      <c r="H180" s="78"/>
      <c r="I180" s="78"/>
      <c r="J180" s="79"/>
    </row>
    <row r="181" spans="1:10" s="38" customFormat="1">
      <c r="A181" s="16">
        <v>31219</v>
      </c>
      <c r="B181" s="17" t="s">
        <v>21</v>
      </c>
      <c r="C181" s="15">
        <v>290.79000000000002</v>
      </c>
      <c r="D181" s="15">
        <v>0</v>
      </c>
      <c r="E181" s="43">
        <f>D181/C181*100</f>
        <v>0</v>
      </c>
      <c r="F181" s="28"/>
      <c r="G181" s="29"/>
      <c r="H181" s="18"/>
      <c r="I181" s="18"/>
      <c r="J181" s="55"/>
    </row>
    <row r="182" spans="1:10">
      <c r="A182" s="24" t="s">
        <v>25</v>
      </c>
      <c r="B182" s="27"/>
      <c r="C182" s="26">
        <f>SUM(C181:C181)</f>
        <v>290.79000000000002</v>
      </c>
      <c r="D182" s="26">
        <f>SUM(D181:D181)</f>
        <v>0</v>
      </c>
      <c r="E182" s="44">
        <f t="shared" ref="E182" si="15">D182/C182*100</f>
        <v>0</v>
      </c>
      <c r="F182" s="28"/>
      <c r="G182" s="29"/>
      <c r="H182" s="18"/>
      <c r="I182" s="18"/>
      <c r="J182" s="55"/>
    </row>
    <row r="183" spans="1:10">
      <c r="A183" s="23"/>
      <c r="B183" s="30"/>
      <c r="C183" s="31"/>
      <c r="D183" s="31"/>
      <c r="E183" s="66"/>
    </row>
    <row r="184" spans="1:10">
      <c r="A184" s="24" t="s">
        <v>26</v>
      </c>
      <c r="B184" s="27"/>
      <c r="C184" s="26">
        <f>C182+C176+C169</f>
        <v>25400</v>
      </c>
      <c r="D184" s="26">
        <f>D182+D176+D169</f>
        <v>9884.4800000000014</v>
      </c>
      <c r="E184" s="44">
        <f>D184/C184*100</f>
        <v>38.915275590551182</v>
      </c>
    </row>
    <row r="185" spans="1:10">
      <c r="A185" s="23"/>
      <c r="B185" s="30"/>
      <c r="C185" s="31"/>
      <c r="D185" s="31"/>
      <c r="E185" s="54"/>
      <c r="F185" s="28"/>
      <c r="G185" s="29"/>
      <c r="H185" s="18"/>
      <c r="I185" s="18"/>
      <c r="J185" s="55"/>
    </row>
    <row r="186" spans="1:10">
      <c r="A186" s="23"/>
      <c r="B186" s="30"/>
      <c r="C186" s="31"/>
      <c r="D186" s="31"/>
      <c r="E186" s="54"/>
      <c r="F186" s="28"/>
      <c r="G186" s="29"/>
      <c r="H186" s="18"/>
      <c r="I186" s="18"/>
      <c r="J186" s="55"/>
    </row>
    <row r="187" spans="1:10" ht="19.5">
      <c r="A187" s="21" t="s">
        <v>91</v>
      </c>
      <c r="B187" s="22" t="s">
        <v>92</v>
      </c>
      <c r="C187" s="23"/>
      <c r="D187" s="30"/>
      <c r="E187" s="31"/>
      <c r="F187" s="23"/>
      <c r="G187" s="30"/>
      <c r="H187" s="31"/>
      <c r="I187" s="31"/>
      <c r="J187" s="54"/>
    </row>
    <row r="188" spans="1:10" ht="15.75">
      <c r="A188" s="9" t="s">
        <v>69</v>
      </c>
      <c r="B188" s="7"/>
      <c r="C188" s="9"/>
      <c r="D188" s="7"/>
      <c r="E188" s="10"/>
      <c r="F188" s="8"/>
      <c r="G188" s="7"/>
      <c r="H188" s="10"/>
      <c r="I188" s="10"/>
      <c r="J188" s="6"/>
    </row>
    <row r="189" spans="1:10" ht="45">
      <c r="A189" s="3" t="s">
        <v>2</v>
      </c>
      <c r="B189" s="2" t="s">
        <v>0</v>
      </c>
      <c r="C189" s="4" t="s">
        <v>105</v>
      </c>
      <c r="D189" s="4" t="s">
        <v>104</v>
      </c>
      <c r="E189" s="53" t="s">
        <v>38</v>
      </c>
      <c r="F189" s="23"/>
      <c r="G189" s="7"/>
      <c r="H189" s="31"/>
      <c r="I189" s="31"/>
      <c r="J189" s="54"/>
    </row>
    <row r="190" spans="1:10">
      <c r="A190" s="35"/>
      <c r="B190" s="36"/>
      <c r="C190" s="37">
        <v>1</v>
      </c>
      <c r="D190" s="37">
        <v>2</v>
      </c>
      <c r="E190" s="73">
        <v>3</v>
      </c>
      <c r="F190" s="23"/>
      <c r="G190" s="7"/>
      <c r="H190" s="31"/>
      <c r="I190" s="31"/>
      <c r="J190" s="54"/>
    </row>
    <row r="191" spans="1:10">
      <c r="A191" s="16">
        <v>32224</v>
      </c>
      <c r="B191" s="17" t="s">
        <v>45</v>
      </c>
      <c r="C191" s="15">
        <v>26778.15</v>
      </c>
      <c r="D191" s="15">
        <v>15328.3</v>
      </c>
      <c r="E191" s="43">
        <f>D191/C191*100</f>
        <v>57.241818422855943</v>
      </c>
    </row>
    <row r="192" spans="1:10">
      <c r="A192" s="24" t="s">
        <v>25</v>
      </c>
      <c r="B192" s="27"/>
      <c r="C192" s="26">
        <f>C191</f>
        <v>26778.15</v>
      </c>
      <c r="D192" s="26">
        <f>SUM(D191:D191)</f>
        <v>15328.3</v>
      </c>
      <c r="E192" s="44">
        <f t="shared" ref="E192" si="16">D192/C192*100</f>
        <v>57.241818422855943</v>
      </c>
    </row>
    <row r="193" spans="1:7">
      <c r="A193" s="28"/>
      <c r="B193" s="29"/>
      <c r="C193" s="18"/>
      <c r="D193" s="18"/>
      <c r="E193" s="55"/>
      <c r="G193" s="6"/>
    </row>
    <row r="194" spans="1:7">
      <c r="A194" s="28"/>
      <c r="B194" s="29"/>
      <c r="C194" s="18"/>
      <c r="D194" s="18"/>
      <c r="E194" s="55"/>
    </row>
    <row r="195" spans="1:7" ht="19.5">
      <c r="A195" s="21" t="s">
        <v>93</v>
      </c>
      <c r="B195" s="22" t="s">
        <v>94</v>
      </c>
      <c r="C195" s="23"/>
      <c r="D195" s="30"/>
      <c r="E195" s="31"/>
    </row>
    <row r="196" spans="1:7" ht="15.75">
      <c r="A196" s="9" t="s">
        <v>69</v>
      </c>
      <c r="B196" s="7"/>
      <c r="C196" s="9"/>
      <c r="D196" s="7"/>
      <c r="E196" s="10"/>
    </row>
    <row r="197" spans="1:7" ht="45">
      <c r="A197" s="3" t="s">
        <v>2</v>
      </c>
      <c r="B197" s="2" t="s">
        <v>0</v>
      </c>
      <c r="C197" s="4" t="s">
        <v>105</v>
      </c>
      <c r="D197" s="4" t="s">
        <v>104</v>
      </c>
      <c r="E197" s="53" t="s">
        <v>38</v>
      </c>
    </row>
    <row r="198" spans="1:7">
      <c r="A198" s="35"/>
      <c r="B198" s="36"/>
      <c r="C198" s="37">
        <v>1</v>
      </c>
      <c r="D198" s="37">
        <v>2</v>
      </c>
      <c r="E198" s="73">
        <v>3</v>
      </c>
    </row>
    <row r="199" spans="1:7">
      <c r="A199" s="16">
        <v>38129</v>
      </c>
      <c r="B199" s="17" t="s">
        <v>95</v>
      </c>
      <c r="C199" s="15">
        <v>361.47</v>
      </c>
      <c r="D199" s="15">
        <v>361.47</v>
      </c>
      <c r="E199" s="43">
        <f>D199/C199*100</f>
        <v>100</v>
      </c>
    </row>
    <row r="200" spans="1:7">
      <c r="A200" s="24" t="s">
        <v>25</v>
      </c>
      <c r="B200" s="27"/>
      <c r="C200" s="26">
        <f>C199</f>
        <v>361.47</v>
      </c>
      <c r="D200" s="26">
        <f>SUM(D199:D199)</f>
        <v>361.47</v>
      </c>
      <c r="E200" s="44">
        <f t="shared" ref="E200" si="17">D200/C200*100</f>
        <v>100</v>
      </c>
    </row>
    <row r="201" spans="1:7">
      <c r="A201" s="23"/>
      <c r="B201" s="29"/>
      <c r="C201" s="31"/>
      <c r="D201" s="31"/>
      <c r="E201" s="54"/>
    </row>
    <row r="202" spans="1:7">
      <c r="A202" s="23"/>
      <c r="B202" s="7"/>
      <c r="C202" s="31"/>
      <c r="D202" s="31"/>
      <c r="E202" s="54"/>
    </row>
    <row r="204" spans="1:7" ht="15.75" thickBot="1">
      <c r="A204" s="7"/>
      <c r="B204" s="7"/>
      <c r="C204" s="46">
        <f>C200+C192+C184+C158+C148+C139+C123+C105+C71+C61+C47+C35</f>
        <v>809115.26</v>
      </c>
      <c r="D204" s="46">
        <f>D200+D192+D184+D148+D139+D123+D105+D71+D61+D47+D35</f>
        <v>386857.98</v>
      </c>
      <c r="E204" s="47">
        <f>D204/C204*100</f>
        <v>47.812468646308801</v>
      </c>
    </row>
    <row r="205" spans="1:7" ht="15.75" thickTop="1">
      <c r="A205" s="7"/>
      <c r="B205" s="7"/>
      <c r="C205" s="7"/>
      <c r="D205" s="7"/>
      <c r="E205" s="10"/>
    </row>
    <row r="206" spans="1:7">
      <c r="A206" s="7"/>
      <c r="B206" s="7"/>
      <c r="C206" s="7"/>
      <c r="D206" s="7"/>
      <c r="E206" s="10"/>
    </row>
    <row r="208" spans="1:7" ht="19.5">
      <c r="A208" s="105" t="s">
        <v>30</v>
      </c>
      <c r="B208" s="105"/>
      <c r="C208" s="105"/>
      <c r="D208" s="105"/>
      <c r="E208" s="105"/>
    </row>
    <row r="210" spans="1:5" ht="15.75">
      <c r="A210" s="9" t="s">
        <v>76</v>
      </c>
      <c r="B210" s="7"/>
      <c r="C210" s="10"/>
      <c r="D210" s="10"/>
    </row>
    <row r="211" spans="1:5" ht="45">
      <c r="A211" s="3" t="s">
        <v>2</v>
      </c>
      <c r="B211" s="2" t="s">
        <v>0</v>
      </c>
      <c r="C211" s="4" t="s">
        <v>105</v>
      </c>
      <c r="D211" s="4" t="s">
        <v>104</v>
      </c>
      <c r="E211" s="53" t="s">
        <v>38</v>
      </c>
    </row>
    <row r="212" spans="1:5">
      <c r="A212" s="40"/>
      <c r="B212" s="41"/>
      <c r="C212" s="34">
        <v>1</v>
      </c>
      <c r="D212" s="34">
        <v>2</v>
      </c>
      <c r="E212" s="59">
        <v>3</v>
      </c>
    </row>
    <row r="213" spans="1:5" ht="30">
      <c r="A213" s="49">
        <v>6711</v>
      </c>
      <c r="B213" s="39" t="s">
        <v>31</v>
      </c>
      <c r="C213" s="48">
        <v>90663.12</v>
      </c>
      <c r="D213" s="15">
        <v>71236.62</v>
      </c>
      <c r="E213" s="43">
        <f>D213/C213*100</f>
        <v>78.572875056583086</v>
      </c>
    </row>
    <row r="214" spans="1:5" ht="30">
      <c r="A214" s="49">
        <v>6712</v>
      </c>
      <c r="B214" s="39" t="s">
        <v>32</v>
      </c>
      <c r="C214" s="48">
        <v>11163.91</v>
      </c>
      <c r="D214" s="15">
        <v>11163.87</v>
      </c>
      <c r="E214" s="43">
        <f t="shared" ref="E214:E215" si="18">D214/C214*100</f>
        <v>99.999641702593451</v>
      </c>
    </row>
    <row r="215" spans="1:5">
      <c r="A215" s="24" t="s">
        <v>25</v>
      </c>
      <c r="B215" s="27"/>
      <c r="C215" s="26">
        <f>C213+C214</f>
        <v>101827.03</v>
      </c>
      <c r="D215" s="26">
        <f>D213+D214</f>
        <v>82400.489999999991</v>
      </c>
      <c r="E215" s="44">
        <f t="shared" si="18"/>
        <v>80.922020410494142</v>
      </c>
    </row>
    <row r="217" spans="1:5" ht="15.75">
      <c r="A217" s="9" t="s">
        <v>77</v>
      </c>
      <c r="B217" s="7"/>
      <c r="C217" s="10"/>
      <c r="D217" s="10"/>
    </row>
    <row r="218" spans="1:5" ht="45">
      <c r="A218" s="3" t="s">
        <v>2</v>
      </c>
      <c r="B218" s="2" t="s">
        <v>0</v>
      </c>
      <c r="C218" s="4" t="s">
        <v>105</v>
      </c>
      <c r="D218" s="4" t="s">
        <v>104</v>
      </c>
      <c r="E218" s="53" t="s">
        <v>38</v>
      </c>
    </row>
    <row r="219" spans="1:5">
      <c r="A219" s="40"/>
      <c r="B219" s="41"/>
      <c r="C219" s="34">
        <v>1</v>
      </c>
      <c r="D219" s="34">
        <v>2</v>
      </c>
      <c r="E219" s="59">
        <v>3</v>
      </c>
    </row>
    <row r="220" spans="1:5" ht="30">
      <c r="A220" s="49">
        <v>6711</v>
      </c>
      <c r="B220" s="39" t="s">
        <v>31</v>
      </c>
      <c r="C220" s="48">
        <v>1894.25</v>
      </c>
      <c r="D220" s="15">
        <v>757.16</v>
      </c>
      <c r="E220" s="43">
        <f>D220/C220*100</f>
        <v>39.971492675201262</v>
      </c>
    </row>
    <row r="221" spans="1:5">
      <c r="A221" s="24" t="s">
        <v>25</v>
      </c>
      <c r="B221" s="27"/>
      <c r="C221" s="26">
        <f>C220</f>
        <v>1894.25</v>
      </c>
      <c r="D221" s="26">
        <f>D220</f>
        <v>757.16</v>
      </c>
      <c r="E221" s="44">
        <f>D221/C221*100</f>
        <v>39.971492675201262</v>
      </c>
    </row>
    <row r="222" spans="1:5">
      <c r="A222" s="23"/>
      <c r="B222" s="30"/>
      <c r="C222" s="31"/>
      <c r="D222" s="31"/>
      <c r="E222" s="55"/>
    </row>
    <row r="223" spans="1:5" ht="15.75">
      <c r="A223" s="9" t="s">
        <v>78</v>
      </c>
      <c r="B223" s="7"/>
      <c r="C223" s="10"/>
      <c r="D223" s="10"/>
    </row>
    <row r="224" spans="1:5" ht="45">
      <c r="A224" s="3" t="s">
        <v>2</v>
      </c>
      <c r="B224" s="2" t="s">
        <v>0</v>
      </c>
      <c r="C224" s="4" t="s">
        <v>105</v>
      </c>
      <c r="D224" s="4" t="s">
        <v>104</v>
      </c>
      <c r="E224" s="53" t="s">
        <v>38</v>
      </c>
    </row>
    <row r="225" spans="1:5">
      <c r="A225" s="40"/>
      <c r="B225" s="41"/>
      <c r="C225" s="34">
        <v>1</v>
      </c>
      <c r="D225" s="34">
        <v>2</v>
      </c>
      <c r="E225" s="59">
        <v>3</v>
      </c>
    </row>
    <row r="226" spans="1:5" ht="30">
      <c r="A226" s="49">
        <v>6711</v>
      </c>
      <c r="B226" s="39" t="s">
        <v>31</v>
      </c>
      <c r="C226" s="48">
        <v>3862</v>
      </c>
      <c r="D226" s="15">
        <v>3862</v>
      </c>
      <c r="E226" s="43">
        <f>D226/C226*100</f>
        <v>100</v>
      </c>
    </row>
    <row r="227" spans="1:5">
      <c r="A227" s="24" t="s">
        <v>25</v>
      </c>
      <c r="B227" s="27"/>
      <c r="C227" s="26">
        <f>C226</f>
        <v>3862</v>
      </c>
      <c r="D227" s="26">
        <f>D226</f>
        <v>3862</v>
      </c>
      <c r="E227" s="44">
        <f>D227/C227*100</f>
        <v>100</v>
      </c>
    </row>
    <row r="228" spans="1:5">
      <c r="A228" s="23"/>
      <c r="B228" s="30"/>
      <c r="C228" s="31"/>
      <c r="D228" s="31"/>
      <c r="E228" s="55"/>
    </row>
    <row r="229" spans="1:5" ht="15.75">
      <c r="A229" s="9" t="s">
        <v>101</v>
      </c>
      <c r="B229" s="7"/>
      <c r="C229" s="31"/>
      <c r="D229" s="31"/>
      <c r="E229" s="55"/>
    </row>
    <row r="230" spans="1:5" ht="45">
      <c r="A230" s="3" t="s">
        <v>2</v>
      </c>
      <c r="B230" s="2" t="s">
        <v>0</v>
      </c>
      <c r="C230" s="4" t="s">
        <v>105</v>
      </c>
      <c r="D230" s="4" t="s">
        <v>104</v>
      </c>
      <c r="E230" s="53" t="s">
        <v>38</v>
      </c>
    </row>
    <row r="231" spans="1:5">
      <c r="A231" s="40"/>
      <c r="B231" s="41"/>
      <c r="C231" s="34">
        <v>1</v>
      </c>
      <c r="D231" s="34">
        <v>2</v>
      </c>
      <c r="E231" s="59">
        <v>3</v>
      </c>
    </row>
    <row r="232" spans="1:5">
      <c r="A232" s="84">
        <v>68311</v>
      </c>
      <c r="B232" s="85" t="s">
        <v>102</v>
      </c>
      <c r="C232" s="48">
        <v>1212.96</v>
      </c>
      <c r="D232" s="15">
        <v>363.54</v>
      </c>
      <c r="E232" s="43">
        <f>D232/C232*100</f>
        <v>29.971309853581324</v>
      </c>
    </row>
    <row r="233" spans="1:5">
      <c r="A233" s="24" t="s">
        <v>25</v>
      </c>
      <c r="B233" s="27"/>
      <c r="C233" s="26">
        <f>C232</f>
        <v>1212.96</v>
      </c>
      <c r="D233" s="26">
        <f>D232</f>
        <v>363.54</v>
      </c>
      <c r="E233" s="44">
        <f>D233/C233*100</f>
        <v>29.971309853581324</v>
      </c>
    </row>
    <row r="234" spans="1:5">
      <c r="A234" s="23"/>
      <c r="B234" s="30"/>
      <c r="C234" s="31"/>
      <c r="D234" s="31"/>
      <c r="E234" s="55"/>
    </row>
    <row r="236" spans="1:5" ht="15.75">
      <c r="A236" s="80" t="s">
        <v>79</v>
      </c>
      <c r="B236" s="81"/>
      <c r="C236" s="10"/>
      <c r="D236" s="10"/>
    </row>
    <row r="237" spans="1:5" ht="45">
      <c r="A237" s="82" t="s">
        <v>2</v>
      </c>
      <c r="B237" s="83" t="s">
        <v>0</v>
      </c>
      <c r="C237" s="4" t="s">
        <v>105</v>
      </c>
      <c r="D237" s="4" t="s">
        <v>104</v>
      </c>
      <c r="E237" s="53" t="s">
        <v>38</v>
      </c>
    </row>
    <row r="238" spans="1:5">
      <c r="A238" s="40"/>
      <c r="B238" s="41"/>
      <c r="C238" s="34">
        <v>1</v>
      </c>
      <c r="D238" s="34">
        <v>2</v>
      </c>
      <c r="E238" s="59">
        <v>3</v>
      </c>
    </row>
    <row r="239" spans="1:5" ht="30">
      <c r="A239" s="49"/>
      <c r="B239" s="39" t="s">
        <v>31</v>
      </c>
      <c r="C239" s="48">
        <v>1839.2</v>
      </c>
      <c r="D239" s="15">
        <v>0</v>
      </c>
      <c r="E239" s="43">
        <f>D239/C239*100</f>
        <v>0</v>
      </c>
    </row>
    <row r="240" spans="1:5">
      <c r="A240" s="24" t="s">
        <v>25</v>
      </c>
      <c r="B240" s="27"/>
      <c r="C240" s="26">
        <f>SUM(C239)</f>
        <v>1839.2</v>
      </c>
      <c r="D240" s="26">
        <f>SUM(D239)</f>
        <v>0</v>
      </c>
      <c r="E240" s="44">
        <f>D240/C240*100</f>
        <v>0</v>
      </c>
    </row>
    <row r="242" spans="1:5" ht="15.75">
      <c r="A242" s="9" t="s">
        <v>71</v>
      </c>
      <c r="B242" s="7"/>
      <c r="C242" s="10"/>
      <c r="D242" s="10"/>
    </row>
    <row r="243" spans="1:5" ht="45">
      <c r="A243" s="3" t="s">
        <v>2</v>
      </c>
      <c r="B243" s="2" t="s">
        <v>0</v>
      </c>
      <c r="C243" s="4" t="s">
        <v>105</v>
      </c>
      <c r="D243" s="4" t="s">
        <v>104</v>
      </c>
      <c r="E243" s="53" t="s">
        <v>38</v>
      </c>
    </row>
    <row r="244" spans="1:5">
      <c r="A244" s="40"/>
      <c r="B244" s="41"/>
      <c r="C244" s="34">
        <v>1</v>
      </c>
      <c r="D244" s="34">
        <v>2</v>
      </c>
      <c r="E244" s="59">
        <v>3</v>
      </c>
    </row>
    <row r="245" spans="1:5">
      <c r="A245" s="49">
        <v>6526</v>
      </c>
      <c r="B245" s="39" t="s">
        <v>33</v>
      </c>
      <c r="C245" s="48">
        <v>7000</v>
      </c>
      <c r="D245" s="15">
        <v>135.83000000000001</v>
      </c>
      <c r="E245" s="43">
        <f>D245/C245*100</f>
        <v>1.9404285714285718</v>
      </c>
    </row>
    <row r="246" spans="1:5">
      <c r="A246" s="24" t="s">
        <v>25</v>
      </c>
      <c r="B246" s="27"/>
      <c r="C246" s="26">
        <f>C245</f>
        <v>7000</v>
      </c>
      <c r="D246" s="26">
        <f>D245</f>
        <v>135.83000000000001</v>
      </c>
      <c r="E246" s="44">
        <f>D246/C246*100</f>
        <v>1.9404285714285718</v>
      </c>
    </row>
    <row r="248" spans="1:5" ht="15.75">
      <c r="A248" s="9" t="s">
        <v>80</v>
      </c>
      <c r="B248" s="7"/>
      <c r="C248" s="10"/>
      <c r="D248" s="10"/>
    </row>
    <row r="249" spans="1:5" ht="45">
      <c r="A249" s="3" t="s">
        <v>2</v>
      </c>
      <c r="B249" s="2" t="s">
        <v>0</v>
      </c>
      <c r="C249" s="4" t="s">
        <v>105</v>
      </c>
      <c r="D249" s="4" t="s">
        <v>104</v>
      </c>
      <c r="E249" s="53" t="s">
        <v>38</v>
      </c>
    </row>
    <row r="250" spans="1:5">
      <c r="A250" s="40"/>
      <c r="B250" s="41"/>
      <c r="C250" s="34">
        <v>1</v>
      </c>
      <c r="D250" s="34">
        <v>2</v>
      </c>
      <c r="E250" s="59">
        <v>3</v>
      </c>
    </row>
    <row r="251" spans="1:5" ht="30">
      <c r="A251" s="49">
        <v>6361</v>
      </c>
      <c r="B251" s="39" t="s">
        <v>34</v>
      </c>
      <c r="C251" s="48">
        <f>430+663.61+398.17+190+20000+26778.15+361.47+663.61</f>
        <v>49485.01</v>
      </c>
      <c r="D251" s="15">
        <f>203.73+85.57+15328.3+361.47</f>
        <v>15979.069999999998</v>
      </c>
      <c r="E251" s="43">
        <f>D251/C251*100</f>
        <v>32.290728040673322</v>
      </c>
    </row>
    <row r="252" spans="1:5">
      <c r="A252" s="49">
        <v>6361</v>
      </c>
      <c r="B252" s="39" t="s">
        <v>55</v>
      </c>
      <c r="C252" s="48">
        <v>589180.6</v>
      </c>
      <c r="D252" s="15">
        <v>273475.40999999997</v>
      </c>
      <c r="E252" s="43">
        <f t="shared" ref="E252" si="19">D252/C252*100</f>
        <v>46.41622789345066</v>
      </c>
    </row>
    <row r="253" spans="1:5">
      <c r="A253" s="24" t="s">
        <v>25</v>
      </c>
      <c r="B253" s="27"/>
      <c r="C253" s="26">
        <f>C252+C251</f>
        <v>638665.61</v>
      </c>
      <c r="D253" s="26">
        <f>D252+D251</f>
        <v>289454.48</v>
      </c>
      <c r="E253" s="44">
        <f>D253/C253*100</f>
        <v>45.321757656561466</v>
      </c>
    </row>
    <row r="255" spans="1:5" ht="15.75">
      <c r="A255" s="9" t="s">
        <v>81</v>
      </c>
      <c r="B255" s="7"/>
      <c r="C255" s="10"/>
      <c r="D255" s="10"/>
    </row>
    <row r="256" spans="1:5" ht="45">
      <c r="A256" s="3" t="s">
        <v>2</v>
      </c>
      <c r="B256" s="2" t="s">
        <v>0</v>
      </c>
      <c r="C256" s="4" t="s">
        <v>105</v>
      </c>
      <c r="D256" s="4" t="s">
        <v>104</v>
      </c>
      <c r="E256" s="53" t="s">
        <v>38</v>
      </c>
    </row>
    <row r="257" spans="1:5">
      <c r="A257" s="40"/>
      <c r="B257" s="41"/>
      <c r="C257" s="34">
        <v>1</v>
      </c>
      <c r="D257" s="34">
        <v>2</v>
      </c>
      <c r="E257" s="59">
        <v>3</v>
      </c>
    </row>
    <row r="258" spans="1:5" ht="30">
      <c r="A258" s="49">
        <v>6361</v>
      </c>
      <c r="B258" s="39" t="s">
        <v>34</v>
      </c>
      <c r="C258" s="48">
        <f>20000+15600+909.21+2600+1000</f>
        <v>40109.21</v>
      </c>
      <c r="D258" s="15">
        <f>8079.09+326.54+1333.03+145.82</f>
        <v>9884.4800000000014</v>
      </c>
      <c r="E258" s="43">
        <f>D258/C258*100</f>
        <v>24.643915948481663</v>
      </c>
    </row>
    <row r="259" spans="1:5">
      <c r="A259" s="24" t="s">
        <v>25</v>
      </c>
      <c r="B259" s="27"/>
      <c r="C259" s="26">
        <f>SUM(C258:C258)</f>
        <v>40109.21</v>
      </c>
      <c r="D259" s="26">
        <f>SUM(D258:D258)</f>
        <v>9884.4800000000014</v>
      </c>
      <c r="E259" s="44">
        <f>D259/C259*100</f>
        <v>24.643915948481663</v>
      </c>
    </row>
    <row r="261" spans="1:5" ht="15.75">
      <c r="A261" s="9" t="s">
        <v>75</v>
      </c>
      <c r="B261" s="7"/>
      <c r="C261" s="10"/>
      <c r="D261" s="10"/>
    </row>
    <row r="262" spans="1:5" ht="45">
      <c r="A262" s="3" t="s">
        <v>2</v>
      </c>
      <c r="B262" s="2" t="s">
        <v>0</v>
      </c>
      <c r="C262" s="4" t="s">
        <v>105</v>
      </c>
      <c r="D262" s="4" t="s">
        <v>104</v>
      </c>
      <c r="E262" s="53" t="s">
        <v>38</v>
      </c>
    </row>
    <row r="263" spans="1:5">
      <c r="A263" s="40"/>
      <c r="B263" s="41"/>
      <c r="C263" s="34">
        <v>1</v>
      </c>
      <c r="D263" s="34">
        <v>2</v>
      </c>
      <c r="E263" s="59">
        <v>3</v>
      </c>
    </row>
    <row r="264" spans="1:5" ht="30">
      <c r="A264" s="49">
        <v>6393</v>
      </c>
      <c r="B264" s="39" t="s">
        <v>56</v>
      </c>
      <c r="C264" s="48">
        <v>12705</v>
      </c>
      <c r="D264" s="15">
        <v>0</v>
      </c>
      <c r="E264" s="43">
        <f>D264/C264*100</f>
        <v>0</v>
      </c>
    </row>
    <row r="265" spans="1:5">
      <c r="A265" s="24" t="s">
        <v>25</v>
      </c>
      <c r="B265" s="27"/>
      <c r="C265" s="26">
        <f>SUM(C264:C264)</f>
        <v>12705</v>
      </c>
      <c r="D265" s="26">
        <f>SUM(D264:D264)</f>
        <v>0</v>
      </c>
      <c r="E265" s="44">
        <f>D265/C265*100</f>
        <v>0</v>
      </c>
    </row>
    <row r="269" spans="1:5" ht="16.5" thickBot="1">
      <c r="A269" s="23"/>
      <c r="C269" s="70">
        <f>C265+C259+C253+C246+C240+C233+C227+C221+C215</f>
        <v>809115.25999999989</v>
      </c>
      <c r="D269" s="70">
        <f>D265+D259+D253+D246+D240+D233+D227+D221+D215</f>
        <v>386857.97999999992</v>
      </c>
      <c r="E269" s="70">
        <f>D269/C269*100</f>
        <v>47.812468646308801</v>
      </c>
    </row>
    <row r="270" spans="1:5" ht="15.75" thickTop="1"/>
    <row r="272" spans="1:5">
      <c r="C272" s="51"/>
      <c r="D272" s="51"/>
      <c r="E272" s="57"/>
    </row>
    <row r="276" spans="1:5" ht="28.5" customHeight="1">
      <c r="A276" s="102" t="s">
        <v>107</v>
      </c>
      <c r="B276" s="102"/>
      <c r="C276" s="102"/>
      <c r="D276" s="102"/>
      <c r="E276" s="102"/>
    </row>
    <row r="277" spans="1:5" ht="15.75" thickBot="1"/>
    <row r="278" spans="1:5" ht="30.75" thickBot="1">
      <c r="A278" s="87" t="s">
        <v>109</v>
      </c>
      <c r="B278" s="88" t="s">
        <v>108</v>
      </c>
      <c r="C278" s="89" t="s">
        <v>105</v>
      </c>
      <c r="D278" s="89" t="s">
        <v>104</v>
      </c>
      <c r="E278" s="90" t="s">
        <v>38</v>
      </c>
    </row>
    <row r="279" spans="1:5">
      <c r="A279" s="92">
        <v>11</v>
      </c>
      <c r="B279" s="94" t="s">
        <v>110</v>
      </c>
      <c r="C279" s="95">
        <v>1894.25</v>
      </c>
      <c r="D279" s="95">
        <v>757.16</v>
      </c>
      <c r="E279" s="96">
        <f>D279/C279*100</f>
        <v>39.971492675201262</v>
      </c>
    </row>
    <row r="280" spans="1:5">
      <c r="A280" s="93">
        <v>12</v>
      </c>
      <c r="B280" s="97" t="s">
        <v>111</v>
      </c>
      <c r="C280" s="86">
        <v>3862</v>
      </c>
      <c r="D280" s="86">
        <v>3862</v>
      </c>
      <c r="E280" s="98">
        <f t="shared" ref="E280:E287" si="20">D280/C280*100</f>
        <v>100</v>
      </c>
    </row>
    <row r="281" spans="1:5">
      <c r="A281" s="93">
        <v>31</v>
      </c>
      <c r="B281" s="97" t="s">
        <v>112</v>
      </c>
      <c r="C281" s="86">
        <v>1212.96</v>
      </c>
      <c r="D281" s="86">
        <v>363.54</v>
      </c>
      <c r="E281" s="98">
        <f t="shared" si="20"/>
        <v>29.971309853581324</v>
      </c>
    </row>
    <row r="282" spans="1:5">
      <c r="A282" s="93">
        <v>41</v>
      </c>
      <c r="B282" s="97" t="s">
        <v>113</v>
      </c>
      <c r="C282" s="86">
        <v>7000</v>
      </c>
      <c r="D282" s="86">
        <v>135.83000000000001</v>
      </c>
      <c r="E282" s="98">
        <f t="shared" si="20"/>
        <v>1.9404285714285718</v>
      </c>
    </row>
    <row r="283" spans="1:5">
      <c r="A283" s="93">
        <v>42</v>
      </c>
      <c r="B283" s="97" t="s">
        <v>114</v>
      </c>
      <c r="C283" s="86">
        <v>1839.2</v>
      </c>
      <c r="D283" s="86">
        <v>0</v>
      </c>
      <c r="E283" s="98">
        <f t="shared" si="20"/>
        <v>0</v>
      </c>
    </row>
    <row r="284" spans="1:5">
      <c r="A284" s="93">
        <v>45</v>
      </c>
      <c r="B284" s="97" t="s">
        <v>115</v>
      </c>
      <c r="C284" s="86">
        <v>101827.03</v>
      </c>
      <c r="D284" s="86">
        <v>82400.490000000005</v>
      </c>
      <c r="E284" s="98">
        <f t="shared" si="20"/>
        <v>80.922020410494156</v>
      </c>
    </row>
    <row r="285" spans="1:5">
      <c r="A285" s="93">
        <v>51</v>
      </c>
      <c r="B285" s="97" t="s">
        <v>116</v>
      </c>
      <c r="C285" s="86">
        <v>638665.61</v>
      </c>
      <c r="D285" s="86">
        <f>273475.41+15328.3+289.3+361.47</f>
        <v>289454.47999999992</v>
      </c>
      <c r="E285" s="98">
        <f t="shared" si="20"/>
        <v>45.321757656561459</v>
      </c>
    </row>
    <row r="286" spans="1:5">
      <c r="A286" s="93">
        <v>53</v>
      </c>
      <c r="B286" s="97" t="s">
        <v>117</v>
      </c>
      <c r="C286" s="86">
        <v>40109.21</v>
      </c>
      <c r="D286" s="86">
        <v>9884.48</v>
      </c>
      <c r="E286" s="98">
        <f t="shared" si="20"/>
        <v>24.643915948481656</v>
      </c>
    </row>
    <row r="287" spans="1:5" ht="15.75" thickBot="1">
      <c r="A287" s="93">
        <v>54</v>
      </c>
      <c r="B287" s="99" t="s">
        <v>118</v>
      </c>
      <c r="C287" s="100">
        <v>12705</v>
      </c>
      <c r="D287" s="100">
        <v>0</v>
      </c>
      <c r="E287" s="101">
        <f t="shared" si="20"/>
        <v>0</v>
      </c>
    </row>
    <row r="288" spans="1:5" ht="30" customHeight="1" thickBot="1">
      <c r="C288" s="91">
        <f>SUM(C279:C287)</f>
        <v>809115.26</v>
      </c>
      <c r="D288" s="91">
        <f>SUM(D279:D287)</f>
        <v>386857.97999999992</v>
      </c>
      <c r="E288" s="91">
        <v>47.81</v>
      </c>
    </row>
    <row r="289" ht="15.75" thickTop="1"/>
  </sheetData>
  <mergeCells count="11">
    <mergeCell ref="A276:E276"/>
    <mergeCell ref="A2:B2"/>
    <mergeCell ref="A3:B3"/>
    <mergeCell ref="A4:B4"/>
    <mergeCell ref="A5:B5"/>
    <mergeCell ref="A6:B6"/>
    <mergeCell ref="A208:E208"/>
    <mergeCell ref="A12:B12"/>
    <mergeCell ref="A7:B7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User10</cp:lastModifiedBy>
  <cp:lastPrinted>2023-07-11T09:14:58Z</cp:lastPrinted>
  <dcterms:created xsi:type="dcterms:W3CDTF">2020-02-23T17:52:48Z</dcterms:created>
  <dcterms:modified xsi:type="dcterms:W3CDTF">2023-07-13T04:59:18Z</dcterms:modified>
</cp:coreProperties>
</file>